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8"/>
  <workbookPr codeName="ThisWorkbook" defaultThemeVersion="202300"/>
  <mc:AlternateContent xmlns:mc="http://schemas.openxmlformats.org/markup-compatibility/2006">
    <mc:Choice Requires="x15">
      <x15ac:absPath xmlns:x15ac="http://schemas.microsoft.com/office/spreadsheetml/2010/11/ac" url="/Users/kevindean/Projects/aidc-toolkit/microsoft-add-in/resource/"/>
    </mc:Choice>
  </mc:AlternateContent>
  <xr:revisionPtr revIDLastSave="0" documentId="13_ncr:1_{A2A4267C-2E48-6944-B8A5-00CE6C662F6B}" xr6:coauthVersionLast="47" xr6:coauthVersionMax="47" xr10:uidLastSave="{00000000-0000-0000-0000-000000000000}"/>
  <bookViews>
    <workbookView xWindow="3660" yWindow="2760" windowWidth="27640" windowHeight="16680" xr2:uid="{8FC65145-DF76-F142-8DF4-407327B04B46}"/>
  </bookViews>
  <sheets>
    <sheet name="Overview" sheetId="1" r:id="rId1"/>
    <sheet name="Sequences" sheetId="2" r:id="rId2"/>
    <sheet name="Validation" sheetId="3" r:id="rId3"/>
    <sheet name="GS1 - Strings" sheetId="4" r:id="rId4"/>
    <sheet name="GS1 - Checks" sheetId="5" r:id="rId5"/>
    <sheet name="GS1 - Validation" sheetId="6" r:id="rId6"/>
    <sheet name="GS1 - Creation" sheetId="7" r:id="rId7"/>
    <sheet name="GS1 - Variable Measure" sheetId="8" r:id="rId8"/>
    <sheet name="GS1 - Services" sheetId="9" r:id="rId9"/>
    <sheet name="Matrix Operations" sheetId="10" r:id="rId10"/>
    <sheet name="Use Case - Create GTIN-13" sheetId="11" r:id="rId11"/>
    <sheet name="Use Case - Create GTIN-12" sheetId="12" r:id="rId12"/>
    <sheet name="Use Case - Create All GTIN-13" sheetId="13" r:id="rId13"/>
    <sheet name="Use Case - Serialization" sheetId="14" r:id="rId14"/>
    <sheet name="Use Case - Non-numeric GMN" sheetId="15" r:id="rId15"/>
    <sheet name="Use Case - EPC SGTIN" sheetId="16" r:id="rId16"/>
  </sheets>
  <definedNames>
    <definedName name="Count" localSheetId="13">'Use Case - Serialization'!$B$3</definedName>
    <definedName name="Domain" localSheetId="11">'Use Case - Create GTIN-12'!$B$2</definedName>
    <definedName name="Domain" localSheetId="10">'Use Case - Create GTIN-13'!$B$2</definedName>
    <definedName name="EPCSGTIN" localSheetId="15">'Use Case - EPC SGTIN'!$B$12</definedName>
    <definedName name="Exclusion" localSheetId="13">'Use Case - Serialization'!$B$4</definedName>
    <definedName name="GCPLength" localSheetId="15">'Use Case - EPC SGTIN'!$B$8</definedName>
    <definedName name="GCPLengthDateTime" localSheetId="15">'Use Case - EPC SGTIN'!$B$14</definedName>
    <definedName name="GCPLengthDisclaimer" localSheetId="15">'Use Case - EPC SGTIN'!$A$18</definedName>
    <definedName name="GS1CompanyPrefix" localSheetId="12">'Use Case - Create All GTIN-13'!$B$1</definedName>
    <definedName name="GS1CompanyPrefix" localSheetId="10">'Use Case - Create GTIN-13'!$B$1</definedName>
    <definedName name="GS1CompanyPrefix" localSheetId="15">'Use Case - EPC SGTIN'!$B$9</definedName>
    <definedName name="GTIN" localSheetId="15">'Use Case - EPC SGTIN'!$B$3</definedName>
    <definedName name="GTIN14" localSheetId="15">'Use Case - EPC SGTIN'!$B$6</definedName>
    <definedName name="IndicatorDigit" localSheetId="15">'Use Case - EPC SGTIN'!$B$7</definedName>
    <definedName name="Length" localSheetId="13">'Use Case - Serialization'!$B$1</definedName>
    <definedName name="Reference" localSheetId="15">'Use Case - EPC SGTIN'!$B$10</definedName>
    <definedName name="Serial" localSheetId="15">'Use Case - EPC SGTIN'!$B$4</definedName>
    <definedName name="Sparse" localSheetId="11">'Use Case - Create GTIN-12'!$B$5</definedName>
    <definedName name="Sparse" localSheetId="10">'Use Case - Create GTIN-13'!$B$5</definedName>
    <definedName name="StartSequence" localSheetId="11">'Use Case - Create GTIN-12'!$B$3</definedName>
    <definedName name="StartSequence" localSheetId="10">'Use Case - Create GTIN-13'!$B$3</definedName>
    <definedName name="StartValue" localSheetId="13">'Use Case - Serialization'!$B$2</definedName>
    <definedName name="Tweak" localSheetId="11">'Use Case - Create GTIN-12'!$B$6</definedName>
    <definedName name="Tweak" localSheetId="10">'Use Case - Create GTIN-13'!$B$6</definedName>
    <definedName name="Tweak" localSheetId="13">'Use Case - Serialization'!$B$5</definedName>
    <definedName name="UPCCompanyPrefix" localSheetId="11">'Use Case - Create GTIN-12'!$B$1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6" l="1" a="1"/>
  <c r="C28" i="6" s="1"/>
  <c r="C4" i="2" a="1"/>
  <c r="C4" i="2" s="1"/>
  <c r="C5" i="2" a="1"/>
  <c r="C5" i="2" s="1"/>
  <c r="C6" i="2" a="1"/>
  <c r="C6" i="2" s="1"/>
  <c r="C7" i="2" a="1"/>
  <c r="C7" i="2" s="1"/>
  <c r="C8" i="2" a="1"/>
  <c r="C8" i="2" s="1"/>
  <c r="C9" i="2" a="1"/>
  <c r="C9" i="2" s="1"/>
  <c r="C10" i="2" a="1"/>
  <c r="C10" i="2" s="1"/>
  <c r="C11" i="2" a="1"/>
  <c r="C11" i="2" s="1"/>
  <c r="C12" i="2"/>
  <c r="C13" i="2"/>
  <c r="C14" i="2" a="1"/>
  <c r="C14" i="2" s="1"/>
  <c r="C15" i="2" a="1"/>
  <c r="C15" i="2" s="1"/>
  <c r="C16" i="2" a="1"/>
  <c r="C16" i="2" s="1"/>
  <c r="C17" i="2" a="1"/>
  <c r="C17" i="2" s="1"/>
  <c r="C18" i="2" a="1"/>
  <c r="C18" i="2" s="1"/>
  <c r="C19" i="2" a="1"/>
  <c r="C19" i="2" s="1"/>
  <c r="C20" i="2" a="1"/>
  <c r="C20" i="2" s="1"/>
  <c r="C21" i="2" a="1"/>
  <c r="C21" i="2" s="1"/>
  <c r="C22" i="2" a="1"/>
  <c r="C22" i="2" s="1"/>
  <c r="C23" i="2" a="1"/>
  <c r="C23" i="2" s="1"/>
  <c r="C24" i="2" a="1"/>
  <c r="C24" i="2" s="1"/>
  <c r="C25" i="2" a="1"/>
  <c r="C25" i="2" s="1"/>
  <c r="C26" i="2" a="1"/>
  <c r="C26" i="2" s="1"/>
  <c r="C27" i="2" a="1"/>
  <c r="C27" i="2" s="1"/>
  <c r="C28" i="2" a="1"/>
  <c r="C28" i="2" s="1"/>
  <c r="C29" i="2"/>
  <c r="C30" i="2"/>
  <c r="C6" i="9" a="1"/>
  <c r="C6" i="9" s="1"/>
  <c r="C11" i="6" a="1"/>
  <c r="C11" i="6" s="1"/>
  <c r="A18" i="16" a="1"/>
  <c r="A18" i="16" s="1"/>
  <c r="B14" i="16" a="1"/>
  <c r="B14" i="16" s="1"/>
  <c r="B6" i="16" a="1"/>
  <c r="B6" i="16" s="1"/>
  <c r="B7" i="16" s="1"/>
  <c r="D4" i="16" a="1"/>
  <c r="D4" i="16" s="1"/>
  <c r="D3" i="16" a="1"/>
  <c r="D3" i="16" s="1"/>
  <c r="C7" i="15" a="1"/>
  <c r="C7" i="15" s="1"/>
  <c r="C6" i="15" a="1"/>
  <c r="C6" i="15" s="1"/>
  <c r="C5" i="15" a="1"/>
  <c r="C5" i="15" s="1"/>
  <c r="C4" i="15" a="1"/>
  <c r="C4" i="15" s="1"/>
  <c r="H8" i="14" a="1"/>
  <c r="H8" i="14" s="1"/>
  <c r="G8" i="14" a="1"/>
  <c r="G8" i="14" s="1"/>
  <c r="F8" i="14" a="1"/>
  <c r="F8" i="14" s="1"/>
  <c r="E8" i="14" a="1"/>
  <c r="E8" i="14" s="1"/>
  <c r="D8" i="14" a="1"/>
  <c r="D8" i="14" s="1"/>
  <c r="D6" i="13" a="1"/>
  <c r="D6" i="13" s="1"/>
  <c r="B2" i="13"/>
  <c r="D11" i="12" a="1"/>
  <c r="D11" i="12" s="1"/>
  <c r="E11" i="12" s="1" a="1"/>
  <c r="E11" i="12" s="1"/>
  <c r="D10" i="12" a="1"/>
  <c r="D10" i="12" s="1"/>
  <c r="E10" i="12" s="1" a="1"/>
  <c r="E10" i="12" s="1"/>
  <c r="D9" i="12" a="1"/>
  <c r="D9" i="12" s="1"/>
  <c r="E9" i="12" s="1" a="1"/>
  <c r="E9" i="12" s="1"/>
  <c r="B2" i="12"/>
  <c r="B4" i="12" s="1"/>
  <c r="D11" i="11" a="1"/>
  <c r="D11" i="11" s="1"/>
  <c r="E11" i="11" s="1" a="1"/>
  <c r="E11" i="11" s="1"/>
  <c r="D10" i="11" a="1"/>
  <c r="D10" i="11" s="1"/>
  <c r="E10" i="11" s="1" a="1"/>
  <c r="E10" i="11" s="1"/>
  <c r="D9" i="11" a="1"/>
  <c r="D9" i="11" s="1"/>
  <c r="E9" i="11" s="1" a="1"/>
  <c r="E9" i="11" s="1"/>
  <c r="B2" i="11"/>
  <c r="B4" i="11" s="1"/>
  <c r="E26" i="10" a="1"/>
  <c r="A20" i="10" a="1"/>
  <c r="B12" i="10" a="1"/>
  <c r="E6" i="10" a="1"/>
  <c r="E6" i="10" s="1"/>
  <c r="C7" i="9" a="1"/>
  <c r="C7" i="9" s="1"/>
  <c r="C5" i="9" a="1"/>
  <c r="C5" i="9" s="1"/>
  <c r="C4" i="9" a="1"/>
  <c r="C4" i="9" s="1"/>
  <c r="C7" i="8"/>
  <c r="C6" i="8"/>
  <c r="C5" i="8" a="1"/>
  <c r="C5" i="8" s="1"/>
  <c r="C4" i="8" a="1"/>
  <c r="C4" i="8" s="1"/>
  <c r="C19" i="7"/>
  <c r="C18" i="7"/>
  <c r="C17" i="7" a="1"/>
  <c r="C17" i="7" s="1"/>
  <c r="C16" i="7"/>
  <c r="C15" i="7"/>
  <c r="C14" i="7"/>
  <c r="C13" i="7"/>
  <c r="C12" i="7"/>
  <c r="C11" i="7" a="1"/>
  <c r="C11" i="7" s="1"/>
  <c r="C10" i="7" a="1"/>
  <c r="C10" i="7" s="1"/>
  <c r="C9" i="7" a="1"/>
  <c r="C9" i="7" s="1"/>
  <c r="C8" i="7" a="1"/>
  <c r="C8" i="7" s="1"/>
  <c r="C7" i="7" a="1"/>
  <c r="C7" i="7" s="1"/>
  <c r="C6" i="7" a="1"/>
  <c r="C6" i="7" s="1"/>
  <c r="C5" i="7" a="1"/>
  <c r="C5" i="7" s="1"/>
  <c r="C4" i="7" a="1"/>
  <c r="C4" i="7" s="1"/>
  <c r="C33" i="6" a="1"/>
  <c r="C33" i="6" s="1"/>
  <c r="C32" i="6" a="1"/>
  <c r="C32" i="6" s="1"/>
  <c r="C31" i="6" a="1"/>
  <c r="C31" i="6" s="1"/>
  <c r="C30" i="6" a="1"/>
  <c r="C30" i="6" s="1"/>
  <c r="C29" i="6" a="1"/>
  <c r="C29" i="6" s="1"/>
  <c r="C27" i="6" a="1"/>
  <c r="C27" i="6" s="1"/>
  <c r="C26" i="6" a="1"/>
  <c r="C26" i="6" s="1"/>
  <c r="C25" i="6" a="1"/>
  <c r="C25" i="6" s="1"/>
  <c r="C24" i="6" a="1"/>
  <c r="C24" i="6" s="1"/>
  <c r="C23" i="6" a="1"/>
  <c r="C23" i="6" s="1"/>
  <c r="C22" i="6" a="1"/>
  <c r="C22" i="6" s="1"/>
  <c r="C21" i="6" a="1"/>
  <c r="C21" i="6" s="1"/>
  <c r="C20" i="6" a="1"/>
  <c r="C20" i="6" s="1"/>
  <c r="C19" i="6" a="1"/>
  <c r="C19" i="6" s="1"/>
  <c r="C18" i="6" a="1"/>
  <c r="C18" i="6" s="1"/>
  <c r="C17" i="6" a="1"/>
  <c r="C17" i="6" s="1"/>
  <c r="C16" i="6" a="1"/>
  <c r="C16" i="6" s="1"/>
  <c r="C15" i="6" a="1"/>
  <c r="C15" i="6" s="1"/>
  <c r="C14" i="6" a="1"/>
  <c r="C14" i="6" s="1"/>
  <c r="C13" i="6" a="1"/>
  <c r="C13" i="6" s="1"/>
  <c r="C12" i="6" a="1"/>
  <c r="C12" i="6" s="1"/>
  <c r="C10" i="6"/>
  <c r="C9" i="6"/>
  <c r="C8" i="6" a="1"/>
  <c r="C8" i="6" s="1"/>
  <c r="C7" i="6" a="1"/>
  <c r="C7" i="6" s="1"/>
  <c r="C6" i="6" a="1"/>
  <c r="C6" i="6" s="1"/>
  <c r="C5" i="6" a="1"/>
  <c r="C5" i="6" s="1"/>
  <c r="C4" i="6" a="1"/>
  <c r="C4" i="6" s="1"/>
  <c r="C9" i="5" a="1"/>
  <c r="C9" i="5" s="1"/>
  <c r="C8" i="5" a="1"/>
  <c r="C8" i="5" s="1"/>
  <c r="C7" i="5" a="1"/>
  <c r="C7" i="5" s="1"/>
  <c r="C6" i="5" a="1"/>
  <c r="C6" i="5" s="1"/>
  <c r="C5" i="5" a="1"/>
  <c r="C5" i="5" s="1"/>
  <c r="C4" i="5" a="1"/>
  <c r="C4" i="5" s="1"/>
  <c r="C7" i="4" a="1"/>
  <c r="C7" i="4" s="1"/>
  <c r="C6" i="4" a="1"/>
  <c r="C6" i="4" s="1"/>
  <c r="C5" i="4" a="1"/>
  <c r="C5" i="4" s="1"/>
  <c r="C4" i="4" a="1"/>
  <c r="C4" i="4" s="1"/>
  <c r="C20" i="3" a="1"/>
  <c r="C20" i="3" s="1"/>
  <c r="C19" i="3" a="1"/>
  <c r="C19" i="3" s="1"/>
  <c r="C18" i="3" a="1"/>
  <c r="C18" i="3" s="1"/>
  <c r="C17" i="3" a="1"/>
  <c r="C17" i="3" s="1"/>
  <c r="C16" i="3" a="1"/>
  <c r="C16" i="3" s="1"/>
  <c r="C15" i="3" a="1"/>
  <c r="C15" i="3" s="1"/>
  <c r="C14" i="3" a="1"/>
  <c r="C14" i="3" s="1"/>
  <c r="C13" i="3" a="1"/>
  <c r="C13" i="3" s="1"/>
  <c r="C12" i="3" a="1"/>
  <c r="C12" i="3" s="1"/>
  <c r="C11" i="3" a="1"/>
  <c r="C11" i="3" s="1"/>
  <c r="C10" i="3" a="1"/>
  <c r="C10" i="3" s="1"/>
  <c r="C9" i="3" a="1"/>
  <c r="C9" i="3" s="1"/>
  <c r="C8" i="3" a="1"/>
  <c r="C8" i="3" s="1"/>
  <c r="C7" i="3" a="1"/>
  <c r="C7" i="3" s="1"/>
  <c r="C6" i="3" a="1"/>
  <c r="C6" i="3" s="1"/>
  <c r="C5" i="3" a="1"/>
  <c r="C5" i="3" s="1"/>
  <c r="C4" i="3" a="1"/>
  <c r="C4" i="3" s="1"/>
  <c r="B29" i="1"/>
  <c r="B28" i="1"/>
  <c r="B27" i="1"/>
  <c r="B26" i="1"/>
  <c r="B25" i="1"/>
  <c r="B24" i="1"/>
  <c r="B23" i="1"/>
  <c r="B22" i="1"/>
  <c r="B21" i="1"/>
  <c r="B20" i="1"/>
  <c r="B19" i="1"/>
  <c r="B18" i="1"/>
  <c r="B17" i="1"/>
  <c r="B16" i="1"/>
  <c r="B15" i="1"/>
  <c r="B3" i="1" a="1"/>
  <c r="B3" i="1" s="1"/>
  <c r="B5" i="7"/>
  <c r="D12" i="16"/>
  <c r="B4" i="8"/>
  <c r="B22" i="6"/>
  <c r="B24" i="6"/>
  <c r="B18" i="7"/>
  <c r="B29" i="2"/>
  <c r="B4" i="9"/>
  <c r="B19" i="3"/>
  <c r="B15" i="7"/>
  <c r="D7" i="16"/>
  <c r="B17" i="2"/>
  <c r="B5" i="2"/>
  <c r="B12" i="7"/>
  <c r="D6" i="16"/>
  <c r="B24" i="2"/>
  <c r="B11" i="7"/>
  <c r="B13" i="2"/>
  <c r="B7" i="2"/>
  <c r="B13" i="3"/>
  <c r="B5" i="6"/>
  <c r="B10" i="6"/>
  <c r="B14" i="6"/>
  <c r="B7" i="3"/>
  <c r="B12" i="6"/>
  <c r="D9" i="16"/>
  <c r="B33" i="6"/>
  <c r="B19" i="7"/>
  <c r="B5" i="4"/>
  <c r="B14" i="7"/>
  <c r="B8" i="7"/>
  <c r="B15" i="2"/>
  <c r="B31" i="6"/>
  <c r="B5" i="15"/>
  <c r="B22" i="2"/>
  <c r="B9" i="6"/>
  <c r="B12" i="2"/>
  <c r="B28" i="6"/>
  <c r="B20" i="6"/>
  <c r="B9" i="5"/>
  <c r="B11" i="6"/>
  <c r="B16" i="7"/>
  <c r="B14" i="3"/>
  <c r="B6" i="6"/>
  <c r="B8" i="2"/>
  <c r="B27" i="2"/>
  <c r="B19" i="6"/>
  <c r="B21" i="6"/>
  <c r="B13" i="6"/>
  <c r="D4" i="13"/>
  <c r="B32" i="6"/>
  <c r="E19" i="10"/>
  <c r="B16" i="2"/>
  <c r="B7" i="7"/>
  <c r="E31" i="10"/>
  <c r="B28" i="2"/>
  <c r="B13" i="7"/>
  <c r="B17" i="7"/>
  <c r="B4" i="7"/>
  <c r="B11" i="3"/>
  <c r="B29" i="6"/>
  <c r="B10" i="3"/>
  <c r="B5" i="5"/>
  <c r="B21" i="2"/>
  <c r="B16" i="6"/>
  <c r="B4" i="3"/>
  <c r="B23" i="2"/>
  <c r="B7" i="15"/>
  <c r="B15" i="6"/>
  <c r="B6" i="4"/>
  <c r="B12" i="3"/>
  <c r="B6" i="7"/>
  <c r="D10" i="16"/>
  <c r="B25" i="6"/>
  <c r="D8" i="16"/>
  <c r="B19" i="2"/>
  <c r="B9" i="7"/>
  <c r="B7" i="8"/>
  <c r="B10" i="2"/>
  <c r="B16" i="3"/>
  <c r="B15" i="3"/>
  <c r="B20" i="2"/>
  <c r="B5" i="8"/>
  <c r="B18" i="3"/>
  <c r="B17" i="3"/>
  <c r="B11" i="2"/>
  <c r="B10" i="7"/>
  <c r="B30" i="2"/>
  <c r="B27" i="6"/>
  <c r="E5" i="10"/>
  <c r="B4" i="5"/>
  <c r="B7" i="4"/>
  <c r="B20" i="3"/>
  <c r="B7" i="6"/>
  <c r="B8" i="3"/>
  <c r="B5" i="9"/>
  <c r="B6" i="8"/>
  <c r="B4" i="6"/>
  <c r="E25" i="10"/>
  <c r="B7" i="9"/>
  <c r="B6" i="15"/>
  <c r="B25" i="2"/>
  <c r="B14" i="2"/>
  <c r="B17" i="6"/>
  <c r="D16" i="16"/>
  <c r="B18" i="2"/>
  <c r="B6" i="9"/>
  <c r="B26" i="6"/>
  <c r="E11" i="10"/>
  <c r="B6" i="5"/>
  <c r="B5" i="3"/>
  <c r="B8" i="6"/>
  <c r="B4" i="15"/>
  <c r="B11" i="10"/>
  <c r="B23" i="6"/>
  <c r="B18" i="6"/>
  <c r="B8" i="5"/>
  <c r="B26" i="2"/>
  <c r="B6" i="3"/>
  <c r="B6" i="2"/>
  <c r="B4" i="4"/>
  <c r="B4" i="2"/>
  <c r="B9" i="2"/>
  <c r="B9" i="3"/>
  <c r="D14" i="16"/>
  <c r="B7" i="5"/>
  <c r="A19" i="10"/>
  <c r="B30" i="6"/>
  <c r="B8" i="16" l="1" a="1"/>
  <c r="B8" i="16" s="1"/>
  <c r="B9" i="16" s="1"/>
  <c r="A20" i="10"/>
  <c r="E20" i="10" s="1" a="1"/>
  <c r="E20" i="10" s="1"/>
  <c r="E26" i="10"/>
  <c r="E32" i="10" s="1" a="1"/>
  <c r="E32" i="10" s="1"/>
  <c r="B12" i="10"/>
  <c r="E12" i="10" s="1" a="1"/>
  <c r="E12" i="10" s="1"/>
  <c r="B10" i="16" l="1"/>
  <c r="B12" i="1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<sst xmlns="http://schemas.openxmlformats.org/spreadsheetml/2006/main" count="246" uniqueCount="203">
  <si>
    <t>Version:</t>
  </si>
  <si>
    <t>About the Author</t>
  </si>
  <si>
    <t>Kevin Dean is a technology strategist with extensive experience in supply, finance, cybersecurity, and intellectual property. He is active in supply chain standards development at the Canadian, North American, and global levels and a member of the GS1 Architecture Group, which is responsible for the technical oversight of the GS1 system of supply chain standards. He is also involved in standards development at W3C, notably in Decentralized Identifiers, Verifiable Credentials, and security.</t>
  </si>
  <si>
    <t>Email:</t>
  </si>
  <si>
    <t>Kevin.Dean@datadevelopment.com</t>
  </si>
  <si>
    <t>LinkedIn:</t>
  </si>
  <si>
    <t>https://www.linkedin.com/in/kdean/</t>
  </si>
  <si>
    <t>Worksheets</t>
  </si>
  <si>
    <t>Worksheet</t>
  </si>
  <si>
    <t>Description</t>
  </si>
  <si>
    <t>Sequential number and string creation with optional encryption. Strings may be numeric, hexadecimal, alphabetic, or alphanumeric, and may be restricted (e.g., numeric string not starting with 0, alphanumeric string not being all-numeric).</t>
  </si>
  <si>
    <t>String validation, including validation of restrictions.</t>
  </si>
  <si>
    <t>String creation and validation support for GS1 AI 82, GS1 AI 39, and GS1 AI 64 character sets.</t>
  </si>
  <si>
    <t>Numeric identifier check digit, price and weight check digit, and non-numeric identifier check character pair.</t>
  </si>
  <si>
    <t>Identifier validation.</t>
  </si>
  <si>
    <t>Identifier creation.</t>
  </si>
  <si>
    <t>Variable measure Restricted Circulation Number creation and parsing.</t>
  </si>
  <si>
    <t>Integration with GS1 services: Verified by GS1 and barcode/EPC interoperability.</t>
  </si>
  <si>
    <t>How AIDC Toolkit functions handle single cells, arrays (single rows or columns), and matrices (multiple rows and columns).</t>
  </si>
  <si>
    <t>A complete example showing how to create GTIN-13s using a GS1 Company Prefix.</t>
  </si>
  <si>
    <t>A complete example showing how to create GTIN-12s using a U.P.C. Company Prefix.</t>
  </si>
  <si>
    <t>A demonstration of the "create all" capability for a numeric identifier, as well as the "spill" helper function for dealing with large result sets.</t>
  </si>
  <si>
    <t>How to use the string creation functions for serialization.</t>
  </si>
  <si>
    <t>How to use the string creation functions to generate guaranteed non-numeric Global Model Numbers.</t>
  </si>
  <si>
    <t>How to use the barcode/EPC interoperability functions to convert a GTIN plus serial to an EPC URN.</t>
  </si>
  <si>
    <t>Sequences are at the core of the AIDC Toolkit. Whether it's a sequence of identifiers for a new product line or today's shipping containers, or serialization for warranty or regulatory compliance purposes, the requirements are the same. Every entry in the sequence must conform to the structure required (length, character set, etc.) and must be unique.
In some cases it may be necessary, or at least desirable, to obfuscate the sequence. Suppose, for example, that a distributor is tracking a manufacturer's container identifiers, and that those identifiers are sequential. Not every container goes to the distributor, but over time the distributor infers, based only on the sequence, that the manufacturer is shipping 1,000 containers per day. A year later, that estimate is down to 800 per day. With nothing more than container identifiers, the distributor can reasonably infer that the manufacturer's business is down 20%. This is market intelligence that can be used in contract negotiation or in stock trading.</t>
  </si>
  <si>
    <t>Notes</t>
  </si>
  <si>
    <t>Formula</t>
  </si>
  <si>
    <t>Result</t>
  </si>
  <si>
    <t>Sequences start with numbers. The transform functions take a domain (the total number of entries possible) and a value. As long as the value is greater than or equal to zero and less than the domain, the transformation returns the value as is. This is called an identity transformation.</t>
  </si>
  <si>
    <t>The reverse transformation operates the same way, but returns the input value that would have been used in the forward transformation to produce the output value.</t>
  </si>
  <si>
    <t>Where obfuscation is required, a "tweak" value may be provided to tweak or modify the output. This is an encryption transformation. The output is guaranteed to be unique for every possible input and is statistically random.</t>
  </si>
  <si>
    <t>Reverse transformation, with the same domain and tweak, returns the appropriate input value for a given output value.</t>
  </si>
  <si>
    <t>A zero tweak is the identity transformation.</t>
  </si>
  <si>
    <t>A zero tweak for an encrypted output value will, naturally, not return the original input value.</t>
  </si>
  <si>
    <t>Changing the tweak, even a little, can change the output significantly.</t>
  </si>
  <si>
    <t>Changing the domain can do so as well.</t>
  </si>
  <si>
    <t>Very often, the number of entries required is significant. A version of the transformation takes a start value, a count, and an optional tweak. Without the tweak, the sequence is a simple increment of the previous value.</t>
  </si>
  <si>
    <t>With a tweak, the sequence appears to be random. While the underlying implementation uses concepts from well-known encryption algorithms, it is not truly cryptographically secure, but it is sufficient for most purposes.</t>
  </si>
  <si>
    <t>As most identifiers are strings, mapping a numeric sequence to a string sequence is possible via various create functions. This creates a four-digit numeric string.</t>
  </si>
  <si>
    <t>There are occasionally restrictions on the strings that can be produced. For example, so as to ensure that any string that is accidentally interpreted as a number comes out with the same length, it's possible to exclude strings starting with a '0' by setting the optional exclusion parameter to 1. For numeric strings, this shifts the output by 1,000 (eliminating 0000-0999 as possible output values).</t>
  </si>
  <si>
    <t>An exclusion parameter of 0 means no exclusion.</t>
  </si>
  <si>
    <t>The addition of a tweak adds encryption to the sequence. A 4-digit string has a range of 10,000 so the output value is as expected.</t>
  </si>
  <si>
    <t>Excluding strings starting with a '0' changes the range and so changes the output value.</t>
  </si>
  <si>
    <t>There are three other core string types. This function produces hexadecimal strings (digits '0'-'9' and alphabetic characters 'A'-'F').</t>
  </si>
  <si>
    <t>This function produces purely alphabetic strings.</t>
  </si>
  <si>
    <t>This function produces alphanumeric strings.</t>
  </si>
  <si>
    <t>Hexadecimal output can exclude '0' as a starting character.</t>
  </si>
  <si>
    <t>Alphanumeric output can also exclude '0' as a starting character.</t>
  </si>
  <si>
    <t>Sometimes it's necessary to ensure that a string can never be interpreted as a number. Setting the optional exclusion parameter to 2 eliminates purely numeric strings from the hexadecimal output range.</t>
  </si>
  <si>
    <t>The same can be done for the alphanumeric output range.</t>
  </si>
  <si>
    <t>As before, the addition of a tweak adds encryption to the sequence. As the alphabetic sequence doesn't support any exclusion, the exclusion parameter may be skipped or entered as 0.</t>
  </si>
  <si>
    <t>The exclusion and tweak operate independently. The length and exclusion together determine the range and the tweak operates on the input value within the domain.</t>
  </si>
  <si>
    <t>The size of the tweak isn't restricted by the domain. Larger tweaks provide more obfuscation and are harder to discover but encryption takes longer.</t>
  </si>
  <si>
    <t>As with the numeric transformation functions, the string creation functions have versions that take a start value and a count instead of a single value.</t>
  </si>
  <si>
    <t>Exclusion and tweak are supported as well.</t>
  </si>
  <si>
    <t>Every string type has a "validate" function that provides detailed information about why validation fails. If the only requirement is to know if a string is valid without caring about why, every "validate" function has an equivalent "isValid" function that simply returns TRUE or FALSE.</t>
  </si>
  <si>
    <t>Most validation requires only the string as a parameter.</t>
  </si>
  <si>
    <t>Validation stops at the first invalid character.</t>
  </si>
  <si>
    <t>The same exclusion parameters in string creation apply to validation. Setting the exclusion parameter to 1 validates that the string doesn't start with '0'.</t>
  </si>
  <si>
    <t>All string types can be validated.</t>
  </si>
  <si>
    <t>Validation is case-sensitive. If the string can't be produced as output, it's not valid.</t>
  </si>
  <si>
    <t>Setting the exclusion parameter to 2 validates that the string isn't all numeric.</t>
  </si>
  <si>
    <t>The same string without the exclusion parameter is valid.</t>
  </si>
  <si>
    <t>If all that's required is validation without knowing the cause for a validation failure, each "validate" function has an "isValid" function that takes the same parameters.</t>
  </si>
  <si>
    <t>It's also possible to reverse the creation process. Every string type has a "valueFor" function that takes a string and whose exclusion and tweak parameters mirror those of the corresponding "create" function.</t>
  </si>
  <si>
    <t>The exclusion and tweak parameters are optional and each defaults to 0.</t>
  </si>
  <si>
    <t>In addition to the character set validation functions, there is a regular expression validation as well. This allows for more complex validation using JavaScript regular expressions (https://developer.mozilla.org/en-US/docs/Web/JavaScript/Guide/Regular_expressions/Cheatsheet).</t>
  </si>
  <si>
    <t>The error message for regular expression validation can be customized. The sequence "{{s}}" is optional and is replaced with the string being validated.</t>
  </si>
  <si>
    <t>All the regular expression rules apply. This validates that the string has at least one digit.</t>
  </si>
  <si>
    <t>This validates that the string starts with a digit.</t>
  </si>
  <si>
    <t>To validate the entire string, the start and end assertions are required.</t>
  </si>
  <si>
    <t>The same string without the end assertion passes validation.</t>
  </si>
  <si>
    <t>As with the character set validation functions, there's also an "isValid" function that returns only TRUE or FALSE.</t>
  </si>
  <si>
    <t>The AIDC Toolkit supports additional character sets as defined in the GS1 General Specifications: GS1 AI encodable character set 82 (used for most non-numeric identifiers), GS1 AI encodable character set 39 (used by CPID), and GS1 AI encodable character set 64 (the base64 character set).</t>
  </si>
  <si>
    <t>The GS1 AI 82 character set supports excluding all-numeric strings (exclusion parameter 2).</t>
  </si>
  <si>
    <t>As does the GS1 AI 39 character set.</t>
  </si>
  <si>
    <t>As the GS1 AI 64 character set is used purely for base64 encoding and decoding (https://developer.mozilla.org/en-US/docs/Glossary/Base64), only validation is supported, with no exclusions.</t>
  </si>
  <si>
    <t>As with the core character sets, string creation is reversible.</t>
  </si>
  <si>
    <t>The AIDC Toolkit suppors all check functions defined in the GS1 General Specifications. The functions are not normally used directly; they're included in the GS1 validation and creation functions.</t>
  </si>
  <si>
    <t>Calculate the check digit for a numeric string, used by all numeric identifiers.</t>
  </si>
  <si>
    <t>Validate the check digit for a numeric string, which must be at the end of the string.</t>
  </si>
  <si>
    <t>Calculate the check digit for a price or weight numeric string.</t>
  </si>
  <si>
    <t>There's no fixed rule for concatenation of a check digit for a price or weight so the validation function requires the string and the check digit separately.</t>
  </si>
  <si>
    <t>Calculate the check digit for a non-numeric string, used by the Global Model Number (GMN).</t>
  </si>
  <si>
    <t>Validate the check character pair for a non-numeric string, which must be at the end of the string.</t>
  </si>
  <si>
    <t>Identifier validation is the most common use of the AIDC Toolkit. Every identifier type has a "validate" function that provides detailed information about why validation fails. Failure can occur because of length, character set, check digit or check character pair, and more. If the only requirement is to know if an identifier is valid without caring about why, every "validate" function has an equivalent "isValid" function that simply returns TRUE or FALSE.</t>
  </si>
  <si>
    <t>An empty string means that the identifier is valid.</t>
  </si>
  <si>
    <t>This GTIN fails validation because of an invalid check digit.</t>
  </si>
  <si>
    <t>This GLN fails validation because of an invalid character.</t>
  </si>
  <si>
    <t>For serialized identifiers, validation works for both non-serialized and serialized forms.</t>
  </si>
  <si>
    <t>When the serial component fails validation, the error message refers to the position within the serial component.</t>
  </si>
  <si>
    <t>A serialized identifier may be split into its base identifier and serial component.</t>
  </si>
  <si>
    <t>A serialized identifier without a serial component may still be split; the serial component is returned as an empty string.</t>
  </si>
  <si>
    <t>GTIN validation is supported for each GTIN length and is restricted to that length. This is a valid GTIN-12 in the GTIN-13 validation function.</t>
  </si>
  <si>
    <t>The same GTIN-12 passes GTIN-12 validation.</t>
  </si>
  <si>
    <t>GTIN-8 is also supported.</t>
  </si>
  <si>
    <t>As is GTIN-14.</t>
  </si>
  <si>
    <t>GTIN-14 validation is also supported for shorter GTINs expanded to full GTIN-14 form.</t>
  </si>
  <si>
    <t>The length-agnostic GTIN validation function works for all lengths, and it takes an optional second parameter for the level. Level 0 (the default) is any level and performs GTIN validation only.</t>
  </si>
  <si>
    <t>Level 1 is the retail consumer level. All GTINs except GTIN-14 are valid.</t>
  </si>
  <si>
    <t>This is a GTIN-14 at the retail consumer level.</t>
  </si>
  <si>
    <t>Level 2 is the other than retail consumer level. All GTINs except GTIN-8 are valid.</t>
  </si>
  <si>
    <t>This is a GTIN-8 at the other than retail consumer level.</t>
  </si>
  <si>
    <t>A GTIN-8 expanded to GTIN-14 format is detected and disallowed as well.</t>
  </si>
  <si>
    <t>This is the previous example using "isValid" rather than "validate".</t>
  </si>
  <si>
    <t>Zero-suppressed GTIN-12s are supported. The rules for zero-suppression are very strict, starting with the requirement that the underlying U.P.C. Company Prefix (and therfore the GTIN-12 itself) start with the digit '0'.</t>
  </si>
  <si>
    <t>Expansion of a zero-suppressed GTIN-12 is the more common scenario when doing validation.</t>
  </si>
  <si>
    <t>GTIN normalization takes a GTIN in any form and returns it at its minimum length. This is a GTIN-12 expressed as a GTIN-14.</t>
  </si>
  <si>
    <t>The presence of a non-zero indicator digit, though, keeps the GTIN-14 form.</t>
  </si>
  <si>
    <t>Normalization recognizes zero-suppressed GTIN-12s.</t>
  </si>
  <si>
    <t>Another common scenario is conversion to GTIN-14. This is used in homogenous packaging scenarios, i.e., when a case or pallet contains only the identical GTIN (no mixing). The check digit is removed and recalculated.</t>
  </si>
  <si>
    <t>When working with an existing GTIN-14, the conversion function removes the existing indicator digit as well.</t>
  </si>
  <si>
    <t>With a blank indicator digit, the conversion to GTIN-14 leaves an existing GTIN-14 as is.</t>
  </si>
  <si>
    <t>With a blank indicator digit, the conversion to GTIN-14 normalizes the GTIN and expands it to 14 digits with an indicator digit of '0'. This is a zero-suppressed GTIN-12.</t>
  </si>
  <si>
    <t>To normalize any GTIN-14 to its non-GTIN-14 equivalent, combine the conversion to GTIN-14 with indicator digit zero and normalization.</t>
  </si>
  <si>
    <t>The AIDC Toolkit provides full support for GS1 identifier creation. In general, identifiers of any kind should be managed through a comprehensive process using a centralized corporate system. This is especially true for GTINs and GLNs as they have long-lived data associated with them. Most GS1 Member Organizations offer services to manage GTINs and sometimes GLNs, and these should be used if no corporate system is available.</t>
  </si>
  <si>
    <t>Most identifier creation requires only the GS1 Company Prefix and a reference. This is a 13-digit GTIN from GS1 Company Prefix 9521234, reference 9999.</t>
  </si>
  <si>
    <t>Serializable identifiers have two creation forms. The first form is like any other and creates the identifier without a serial component.This is a GDTI from GS1 Company Prefix 9521234, reference 9999.</t>
  </si>
  <si>
    <t>The second form takes a serial component. This is the same GDTI with serial component AAAAAAAA.</t>
  </si>
  <si>
    <t>Non-numeric identifiers take a string reference. This is a GMN from GS1 Company Prefix 9521234, reference ABCDEF.</t>
  </si>
  <si>
    <t>A U.P.C. Company Prefix is a special category of GS1 Company Prefix used to create 12-digit GTINS for the North American market. GS1 Company Prefixes that start with a zero become U.P.C. Company Prefixes by having the leading zero removed. This is done automatically when creating GTINs.</t>
  </si>
  <si>
    <t>When applied to any other identifier type, the leading zero is preserved.</t>
  </si>
  <si>
    <t>A helper function, definePrefix(), may be used to do the conversion. The first parameter is the prefix, the second is its type: 0 if it's a GS1 Company Prefix, 1 if it's a U.P.C. Company Prefix.</t>
  </si>
  <si>
    <t>Without definePrefix(), every prefix is assumed to be a GS1 Company Prefix.</t>
  </si>
  <si>
    <t>For numeric identifiers, sequence functions allow the creation of multiple identifiers at once. This creates four SSCCs starting at reference 5678.</t>
  </si>
  <si>
    <t>Sequences may leak information. For example, a distributor can estimate changes to a supplier's business volume over time by monitoring the SSCCs. Numeric idenfifier creation functions support the use of a "sparse" parameter to encrypt or "tweak" the output in a way that looks random.</t>
  </si>
  <si>
    <t>The tweaking of the output is predictable and reversible as it uses the GS1 Company Prefix as part of the default tweak value. The definePrefix() function takes a third parameter that overrides this. This example produces the same result.</t>
  </si>
  <si>
    <t>This example uses a different tweak value. As long as the value is kept private, it's much harder to reverse the sequence, which is generated using cryptographic techniques. The same tweak value must be used every time to prevent the generation of duplicates.</t>
  </si>
  <si>
    <t>A tweak value of zero produces a straight sequence.</t>
  </si>
  <si>
    <t>Each identifier type modifies the tweak value, so they each generate their own sequence. Although the GTIN and the GLN are the same length and are provided with the same reference, the results are different.</t>
  </si>
  <si>
    <t>A special "create all" function for numeric identifiers will create all identifiers for an identifier type. This is an 11-digit prefix used to create all 10 GLNs possible. The limit is 1,000,000.
The identifiers are generated in a straight sequence; there is no option to generate a sparse sequence and any tweak parameter passed to the "definePrefix" function is ignored.</t>
  </si>
  <si>
    <t>To generate the same GLNs in a sparse sequence, the normal create sequence function must be used.</t>
  </si>
  <si>
    <t>Support for variable measure trade items is presently limited to Restricted Circulation Numbers (RCNs). In closed environments, RCNs look and function like GTINs, but they are not GTINs, and  are not supported in general distribution. They are generally used for individually priced or weighed items (e.g., custom cuts of meat). How RCNs are encoded is entirely at the discretion of the company using them, but there are some recommended formats in the GS1 General Specifications to support the most common use case, which is an individually identified and priced or weighed item. The functions in this library support 13- and 12-digit RCNs with the following format:
- '2' - The first character of the RCN.
- '0'-'9' - The second character of the RCN (RCN-13 only).
- 'I' - One or more, in sequence, for the item reference.
- 'P' - One or more, in sequence, for the price or weight.
- 'V' - Zero or one, for the price or weight check digit.
- 'C' - The check digit of the entire RCN.
The 'I', 'P', and 'V' formats may be in any order.</t>
  </si>
  <si>
    <t>This is an RCN-12 for item reference 12345 and price or weight 9999. The '6' in the middle is the price or weight check digit and the '7' at the end is the normal check digit.</t>
  </si>
  <si>
    <t>This is an RCN-13 for item reference 1234 and price or weight 9999. The '8' second from the end is the price or weight check digit and the '9' at the end is the normal check digit.</t>
  </si>
  <si>
    <t>The same format string is used to parse the RCN. The first element is the item reference, the second is the price or weight.</t>
  </si>
  <si>
    <t>As the function returns an array, the TEXTJOIN function is used to convert it to a single string for illustration purposes. Normally, the values would be left alone to fill adjacent cells.</t>
  </si>
  <si>
    <t>GS1 provides a lookup service called Verified by GS1 (https://www.gs1.org/services/verified-by-gs1) that can be used to retrieve basic information about a product (GTIN) or party/location (GLN), as well as GS1 Company Prefix licence information for all identifier types. It also provides a barcode/EPC interoperability table (https://www.gs1.org/standards/bc-epc-interop) that can be used to determine the length of a GS1 Company Prefix for encoding GS1 identifiers as EPC URNs.</t>
  </si>
  <si>
    <t>Creating a Verified by GS1 URL requires only the identifier type and identifier.</t>
  </si>
  <si>
    <t>Although the function takes additional parameters (display text and hover details), these are not presently supported in Excel because Excel provides no way to return a hyperlink from a custom function. For that reason, only the URL is displayed, and it's not clickable. This will change if hyperlink support becomes available.</t>
  </si>
  <si>
    <t>Getting the length of a GS1 Company Prefix requires only the identifier type and identifier.</t>
  </si>
  <si>
    <t>This function shows when the GS1 Company Prefix length data was last updated by GS1.</t>
  </si>
  <si>
    <t>Most AIDC Toolkit functions work on ranges. A range may be a single cell, an array (multiple cells spanning a single row or column), or a matrix (multiple cells spanning multiple rows and columns). When working with a range as input, the output is a range of the same shape and size.</t>
  </si>
  <si>
    <t>This is a matrix of numbers.</t>
  </si>
  <si>
    <t>This is a matrix of GTINs using the numbers as inputs.</t>
  </si>
  <si>
    <t>Only one parameter can be a range parameter. For the "createVariableMeasureRCN" function, the item reference is a singleton parameter and the price or weight is the range parameter.</t>
  </si>
  <si>
    <t>Some functions, such as "parseVariableMeasureRCN", given a singleton input, return an array. Those functions may also take a range input, but only a single cell or an array. The output will align with the direction of the input.</t>
  </si>
  <si>
    <t>This is the same set of RCNs, but generated horizontally.</t>
  </si>
  <si>
    <t>This time, the item reference is laid out horizontally with the price or weight below it.</t>
  </si>
  <si>
    <t>This is a matrix of numbers, representing prices or weights.</t>
  </si>
  <si>
    <t>This is a matrix of RCNs for item reference 12345 and using the prices or weights as inputs.</t>
  </si>
  <si>
    <t>Parsing the matrix of RCNs fails because there's no way to lay out the output to align with the input.</t>
  </si>
  <si>
    <t>GS1 Company Prefix:</t>
  </si>
  <si>
    <t>9521234</t>
  </si>
  <si>
    <t>This table creates 13-digit GTINs automatically, one per line, using the starting reference plus the table row number as the sequence. To add another row, go to the bottom right cell and press TAB.</t>
  </si>
  <si>
    <t>Domain:</t>
  </si>
  <si>
    <t>Start sequence:</t>
  </si>
  <si>
    <t>Remaining:</t>
  </si>
  <si>
    <t>Sparse?</t>
  </si>
  <si>
    <t>Tweak:</t>
  </si>
  <si>
    <t>Row</t>
  </si>
  <si>
    <t>GTIN</t>
  </si>
  <si>
    <t>The first GTIN</t>
  </si>
  <si>
    <t>Another GTIN</t>
  </si>
  <si>
    <t>GTIN the third</t>
  </si>
  <si>
    <t>U.P.C. Company Prefix:</t>
  </si>
  <si>
    <t>614141</t>
  </si>
  <si>
    <t>This table creates 12-digit GTINs automatically, one per line, using the starting reference plus the table row number as the sequence. To add another row, go to the bottom right cell and press TAB.</t>
  </si>
  <si>
    <t>952123456</t>
  </si>
  <si>
    <t>This is an example of the "create all" capability for numeric identifiers. The function creates a column of all GTINs for the GS1 Company Prefix. The column is then converted to a matrix using the AIDC Toolkit "spill" helper function.</t>
  </si>
  <si>
    <t>Length:</t>
  </si>
  <si>
    <t>Serialization requires uniqueness. A serial number may be unique to a product (single GTIN), to a product family (multiple GTINs), or to the company (all GTINs). To prevent a counterfeiter from guessing valid serial numbers, the numbering should at least appear to be random. A 10-character alphanumeric serial number has 36^10 possible values, magnitudes greater than any manufacturing capacity. By creating a sequence using a tweak, the resulting serial numbers are spread so widely that it would be virtually impossible to guess a single valid value, never mind enough to make counterfeiting worthwhile. The exclusion parameter can also be used to meet other requirements. (Note that a "#VALUE!" error indicates that the character set doesn't support the selected exclusion.)</t>
  </si>
  <si>
    <t>Start value:</t>
  </si>
  <si>
    <t>Count:</t>
  </si>
  <si>
    <t>Exclusion:</t>
  </si>
  <si>
    <t>None</t>
  </si>
  <si>
    <t>Numeric</t>
  </si>
  <si>
    <t>Hexadecimal</t>
  </si>
  <si>
    <t>Alphabetic</t>
  </si>
  <si>
    <t>Alphanumeric</t>
  </si>
  <si>
    <t>GS1 AI 82</t>
  </si>
  <si>
    <t>The European healthcare regulatory environment supports the use of both the GTIN and the GMN as identifiers. To distinguish the two, the regulations require that the GMN not be wholly numeric so as to distinguish it from the GTIN. To guarantee this, all-numeric references are excluded. The string creation functions, together with the GMN creation function, can be used to meet this requirement.</t>
  </si>
  <si>
    <t>This is a GMN generated using a straight sequence of alphanumeric references. Note the reference value "1234" and the check character pair "23". Although the check character pair may be non-numeric, it is not guaranteed to be so.</t>
  </si>
  <si>
    <t>By setting the exclusion parameter to 2 (exclude all-numeric), the reference value is shifted out of the numeric range to "134M".</t>
  </si>
  <si>
    <t>Using a tweak can also generate a numeric reference.</t>
  </si>
  <si>
    <t>By setting the exclusion parameter to 2 (exclude all-numeric), the reference value is shifted out of the numeric range to "O0YQ". The result is different because of the encryption, but all that matters is that an all-numeric reference will never be generated.</t>
  </si>
  <si>
    <t>AIDC Toolkit functionality can be used to construct any EPC URN. In this example, a GTIN is converted to GTIN-14 form, parsed, and reassembled, together with a serial component, to create an EPC SGTIN. The final result may be encoded into an RFID tag or used in EPCIS traceability events.
The next release of the AIDC Toolkit will provide full EPC conversion.</t>
  </si>
  <si>
    <t>GTIN:</t>
  </si>
  <si>
    <t>9521234099994</t>
  </si>
  <si>
    <t>Serial:</t>
  </si>
  <si>
    <t>ABCD1234</t>
  </si>
  <si>
    <t>GTIN-14:</t>
  </si>
  <si>
    <t>Indicator digit:</t>
  </si>
  <si>
    <t>GCP length:</t>
  </si>
  <si>
    <t>Reference:</t>
  </si>
  <si>
    <t>EPC SGTIN:</t>
  </si>
  <si>
    <t>Last updated:</t>
  </si>
  <si>
    <t>Disclaimer</t>
  </si>
  <si>
    <t>→</t>
  </si>
  <si>
    <t>↓</t>
  </si>
  <si>
    <t>AIDC Toolkit Demo</t>
  </si>
  <si>
    <t>Normalization performs validation as well and will return a "#VALUE!" error if validation fails. Select the cell and hover over the warning icon to see the text describing what failed.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</si>
</sst>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ptos Narrow"/>
      <family val="2"/>
      <scheme val="minor"/>
    </font>
    <font>
      <sz val="12"/>
      <color theme="1"/>
      <name val="Aptos Narrow"/>
      <family val="2"/>
      <scheme val="minor"/>
    </font>
    <font>
      <b/>
      <sz val="15"/>
      <color theme="3"/>
      <name val="Aptos Narrow"/>
      <family val="2"/>
      <scheme val="minor"/>
    </font>
    <font>
      <b/>
      <sz val="13"/>
      <color theme="3"/>
      <name val="Aptos Narrow"/>
      <family val="2"/>
      <scheme val="minor"/>
    </font>
    <font>
      <b/>
      <sz val="12"/>
      <color theme="1"/>
      <name val="Aptos Narrow"/>
      <family val="2"/>
      <scheme val="minor"/>
    </font>
    <font>
      <u/>
      <sz val="12"/>
      <color theme="10"/>
      <name val="Aptos Narrow"/>
      <family val="2"/>
      <scheme val="minor"/>
    </font>
    <font>
      <i/>
      <sz val="12"/>
      <color theme="1"/>
      <name val="Aptos Narrow"/>
      <family val="2"/>
      <scheme val="minor"/>
    </font>
  </fonts>
  <fills count="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s>
  <borders count="3">
    <border>
      <left/>
      <right/>
      <top/>
      <bottom/>
      <diagonal/>
    </border>
    <border>
      <left/>
      <right/>
      <top/>
      <bottom style="thick">
        <color theme="4"/>
      </bottom>
      <diagonal/>
    </border>
    <border>
      <left/>
      <right/>
      <top/>
      <bottom style="thick">
        <color theme="4" tint="0.499984740745262"/>
      </bottom>
      <diagonal/>
    </border>
  </borders>
  <cellStyleXfs count="10">
    <xf numFmtId="0" fontId="0" fillId="0" borderId="0"/>
    <xf numFmtId="0" fontId="2" fillId="0" borderId="1" applyNumberFormat="0" applyFill="0" applyAlignment="0" applyProtection="0"/>
    <xf numFmtId="0" fontId="3" fillId="0" borderId="2" applyNumberFormat="0" applyFill="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5" fillId="0" borderId="0" applyNumberFormat="0" applyFill="0" applyBorder="0" applyAlignment="0" applyProtection="0"/>
  </cellStyleXfs>
  <cellXfs count="31">
    <xf numFmtId="0" fontId="0" fillId="0" borderId="0" xfId="0"/>
    <xf numFmtId="0" fontId="0" fillId="0" borderId="0" xfId="0" applyAlignment="1">
      <alignment vertical="top" wrapText="1"/>
    </xf>
    <xf numFmtId="0" fontId="5" fillId="0" borderId="0" xfId="9"/>
    <xf numFmtId="0" fontId="5" fillId="0" borderId="0" xfId="9" applyAlignment="1">
      <alignment vertical="top" wrapText="1"/>
    </xf>
    <xf numFmtId="49" fontId="0" fillId="0" borderId="0" xfId="0" applyNumberFormat="1"/>
    <xf numFmtId="3" fontId="0" fillId="0" borderId="0" xfId="0" applyNumberFormat="1"/>
    <xf numFmtId="0" fontId="0" fillId="0" borderId="0" xfId="0">
      <extLst>
        <ext xmlns:xfpb="http://schemas.microsoft.com/office/spreadsheetml/2022/featurepropertybag" uri="{C7286773-470A-42A8-94C5-96B5CB345126}">
          <xfpb:xfComplement i="0"/>
        </ext>
      </extLst>
    </xf>
    <xf numFmtId="0" fontId="0" fillId="0" borderId="0" xfId="0" applyAlignment="1">
      <alignment vertical="top"/>
    </xf>
    <xf numFmtId="49" fontId="0" fillId="0" borderId="0" xfId="0" quotePrefix="1" applyNumberFormat="1" applyAlignment="1">
      <alignment vertical="top"/>
    </xf>
    <xf numFmtId="0" fontId="1" fillId="2" borderId="0" xfId="3"/>
    <xf numFmtId="0" fontId="1" fillId="3" borderId="0" xfId="4"/>
    <xf numFmtId="0" fontId="1" fillId="4" borderId="0" xfId="5"/>
    <xf numFmtId="0" fontId="1" fillId="5" borderId="0" xfId="6"/>
    <xf numFmtId="0" fontId="1" fillId="6" borderId="0" xfId="7"/>
    <xf numFmtId="0" fontId="1" fillId="7" borderId="0" xfId="8"/>
    <xf numFmtId="0" fontId="0" fillId="0" borderId="0" xfId="0" applyAlignment="1">
      <alignment horizontal="center" vertical="center"/>
    </xf>
    <xf numFmtId="0" fontId="3" fillId="0" borderId="2" xfId="2"/>
    <xf numFmtId="0" fontId="2" fillId="0" borderId="1" xfId="1"/>
    <xf numFmtId="0" fontId="4" fillId="0" borderId="0" xfId="0" applyFont="1" applyAlignment="1">
      <alignment horizontal="right"/>
    </xf>
    <xf numFmtId="0" fontId="4" fillId="0" borderId="0" xfId="0" applyFont="1"/>
    <xf numFmtId="0" fontId="6" fillId="0" borderId="0" xfId="0" applyFont="1" applyAlignment="1">
      <alignment vertical="top" wrapText="1"/>
    </xf>
    <xf numFmtId="0" fontId="6" fillId="0" borderId="0" xfId="0" applyFont="1"/>
    <xf numFmtId="0" fontId="6" fillId="0" borderId="0" xfId="0" applyFont="1" applyAlignment="1">
      <alignment vertical="top"/>
    </xf>
    <xf numFmtId="0" fontId="4" fillId="0" borderId="0" xfId="0" applyFont="1" applyAlignment="1">
      <alignment horizontal="right" vertical="top"/>
    </xf>
    <xf numFmtId="0" fontId="0" fillId="0" borderId="0" xfId="0" applyAlignment="1">
      <alignment vertical="top" wrapText="1"/>
    </xf>
    <xf numFmtId="0" fontId="6" fillId="0" borderId="0" xfId="0" applyFont="1" applyAlignment="1">
      <alignment vertical="top" wrapText="1"/>
    </xf>
    <xf numFmtId="0" fontId="0" fillId="0" borderId="0" xfId="0" applyAlignment="1">
      <alignment horizontal="center" vertical="center"/>
    </xf>
    <xf numFmtId="0" fontId="6" fillId="0" borderId="0" xfId="0" applyFont="1"/>
    <xf numFmtId="0" fontId="0" fillId="0" borderId="0" xfId="0" applyAlignment="1">
      <alignment vertical="top"/>
    </xf>
    <xf numFmtId="0" fontId="0" fillId="0" borderId="0" xfId="0"/>
    <xf numFmtId="49" fontId="0" fillId="0" borderId="0" xfId="0" applyNumberFormat="1" applyAlignment="1">
      <alignment vertical="top"/>
    </xf>
  </cellXfs>
  <cellStyles count="10">
    <cellStyle name="20% - Accent1" xfId="3" builtinId="30"/>
    <cellStyle name="20% - Accent2" xfId="4" builtinId="34"/>
    <cellStyle name="20% - Accent3" xfId="5" builtinId="38"/>
    <cellStyle name="20% - Accent4" xfId="6" builtinId="42"/>
    <cellStyle name="20% - Accent5" xfId="7" builtinId="46"/>
    <cellStyle name="20% - Accent6" xfId="8" builtinId="50"/>
    <cellStyle name="Heading 1" xfId="1" builtinId="16"/>
    <cellStyle name="Heading 2" xfId="2" builtinId="17"/>
    <cellStyle name="Hyperlink" xfId="9" builtinId="8"/>
    <cellStyle name="Normal" xfId="0" builtinId="0"/>
  </cellStyles>
  <dxfs count="42">
    <dxf>
      <alignment horizontal="general" vertical="top" textRotation="0" wrapText="1" indent="0" justifyLastLine="0" shrinkToFit="0" readingOrder="0"/>
    </dxf>
    <dxf>
      <alignment horizontal="general" vertical="top" textRotation="0" wrapText="1" indent="0" justifyLastLine="0" shrinkToFit="0" readingOrder="0"/>
    </dxf>
    <dxf>
      <font>
        <i/>
        <strike val="0"/>
        <outline val="0"/>
        <shadow val="0"/>
        <u val="none"/>
        <vertAlign val="baseline"/>
        <sz val="12"/>
        <color theme="1"/>
        <name val="Aptos Narrow"/>
        <family val="2"/>
        <scheme val="minor"/>
      </font>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numFmt numFmtId="0" formatCode="General"/>
    </dxf>
    <dxf>
      <numFmt numFmtId="0" formatCode="General"/>
    </dxf>
    <dxf>
      <numFmt numFmtId="0" formatCode="General"/>
    </dxf>
    <dxf>
      <numFmt numFmtId="0" formatCode="General"/>
    </dxf>
    <dxf>
      <alignment horizontal="general" vertical="top" textRotation="0" wrapText="1" indent="0" justifyLastLine="0" shrinkToFit="0" readingOrder="0"/>
    </dxf>
    <dxf>
      <font>
        <i/>
        <strike val="0"/>
        <outline val="0"/>
        <shadow val="0"/>
        <u val="none"/>
        <vertAlign val="baseline"/>
        <sz val="12"/>
        <color theme="1"/>
        <name val="Aptos Narrow"/>
        <family val="2"/>
        <scheme val="minor"/>
      </font>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i/>
        <strike val="0"/>
        <outline val="0"/>
        <shadow val="0"/>
        <u val="none"/>
        <vertAlign val="baseline"/>
        <sz val="12"/>
        <color theme="1"/>
        <name val="Aptos Narrow"/>
        <family val="2"/>
        <scheme val="minor"/>
      </font>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i/>
        <strike val="0"/>
        <outline val="0"/>
        <shadow val="0"/>
        <u val="none"/>
        <vertAlign val="baseline"/>
        <sz val="12"/>
        <color theme="1"/>
        <name val="Aptos Narrow"/>
        <family val="2"/>
        <scheme val="minor"/>
      </font>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i/>
        <strike val="0"/>
        <outline val="0"/>
        <shadow val="0"/>
        <u val="none"/>
        <vertAlign val="baseline"/>
        <sz val="12"/>
        <color theme="1"/>
        <name val="Aptos Narrow"/>
        <family val="2"/>
        <scheme val="minor"/>
      </font>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i/>
        <strike val="0"/>
        <outline val="0"/>
        <shadow val="0"/>
        <u val="none"/>
        <vertAlign val="baseline"/>
        <sz val="12"/>
        <color theme="1"/>
        <name val="Aptos Narrow"/>
        <family val="2"/>
        <scheme val="minor"/>
      </font>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i/>
        <strike val="0"/>
        <outline val="0"/>
        <shadow val="0"/>
        <u val="none"/>
        <vertAlign val="baseline"/>
        <sz val="12"/>
        <color theme="1"/>
        <name val="Aptos Narrow"/>
        <family val="2"/>
        <scheme val="minor"/>
      </font>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i/>
        <strike val="0"/>
        <outline val="0"/>
        <shadow val="0"/>
        <u val="none"/>
        <vertAlign val="baseline"/>
        <sz val="12"/>
        <color theme="1"/>
        <name val="Aptos Narrow"/>
        <family val="2"/>
        <scheme val="minor"/>
      </font>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i/>
        <strike val="0"/>
        <outline val="0"/>
        <shadow val="0"/>
        <u val="none"/>
        <vertAlign val="baseline"/>
        <sz val="12"/>
        <color theme="1"/>
        <name val="Aptos Narrow"/>
        <family val="2"/>
        <scheme val="minor"/>
      </font>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06/relationships/rdRichValue" Target="richData/rdrichvalu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Structure" Target="richData/rdrichvaluestructure.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16</v>
  </rv>
</rvData>
</file>

<file path=xl/richData/rdrichvaluestructure.xml><?xml version="1.0" encoding="utf-8"?>
<rvStructures xmlns="http://schemas.microsoft.com/office/spreadsheetml/2017/richdata" count="1">
  <s t="_error">
    <k n="error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6F2F4B-03DF-5142-97B9-58EF97214475}" name="WorksheetsTable" displayName="WorksheetsTable" ref="B14:C29" totalsRowShown="0" dataDxfId="41">
  <autoFilter ref="B14:C29" xr:uid="{976F2F4B-03DF-5142-97B9-58EF97214475}"/>
  <tableColumns count="2">
    <tableColumn id="1" xr3:uid="{2DE1D399-CA84-6D4D-9ECE-97D16D1AD6BA}" name="Worksheet" dataDxfId="40" dataCellStyle="Hyperlink"/>
    <tableColumn id="2" xr3:uid="{B1BEE8A1-1BF4-524E-A26B-F0020DA1399A}" name="Description" dataDxfId="3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B04C9BF-1851-E643-843B-028CAF49C0A0}" name="CreateGTIN13Table" displayName="CreateGTIN13Table" ref="D8:F11" totalsRowShown="0">
  <autoFilter ref="D8:F11" xr:uid="{7B04C9BF-1851-E643-843B-028CAF49C0A0}"/>
  <tableColumns count="3">
    <tableColumn id="1" xr3:uid="{811B3029-EFD5-D248-A17F-70B469A8BBE2}" name="Row" dataDxfId="8">
      <calculatedColumnFormula array="1">ROW(CreateGTIN13Table[#This Row]) - ROW(CreateGTIN13Table[#Headers]) - 1</calculatedColumnFormula>
    </tableColumn>
    <tableColumn id="2" xr3:uid="{91EE8D94-14D0-DA42-8D5F-39B99A6F65AF}" name="GTIN" dataDxfId="7">
      <calculatedColumnFormula array="1">_xldudf_AIDCT_GS1_CREATEGTIN(_xldudf_AIDCT_GS1_DEFINEPREFIX(GS1CompanyPrefix, 0, Tweak), StartSequence + CreateGTIN13Table[[#This Row],[Row]], Sparse)</calculatedColumnFormula>
    </tableColumn>
    <tableColumn id="3" xr3:uid="{45ED7194-FD24-E749-8DD3-2FF90C72A480}" name="Descriptio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909BE35-15E4-9248-AAEF-7C9E63607836}" name="CreateGTIN12Table" displayName="CreateGTIN12Table" ref="D8:F11" totalsRowShown="0">
  <autoFilter ref="D8:F11" xr:uid="{2909BE35-15E4-9248-AAEF-7C9E63607836}"/>
  <tableColumns count="3">
    <tableColumn id="1" xr3:uid="{62EE2218-9777-9C4D-A76F-09129624D6DB}" name="Row" dataDxfId="6">
      <calculatedColumnFormula array="1">ROW(CreateGTIN12Table[#This Row]) - ROW(CreateGTIN12Table[#Headers]) - 1</calculatedColumnFormula>
    </tableColumn>
    <tableColumn id="2" xr3:uid="{A3498111-2E32-E441-AD8D-A8BF0768E62B}" name="GTIN" dataDxfId="5">
      <calculatedColumnFormula array="1">_xldudf_AIDCT_GS1_CREATEGTIN(_xldudf_AIDCT_GS1_DEFINEPREFIX(UPCCompanyPrefix, 1, Tweak), StartSequence + CreateGTIN12Table[[#This Row],[Row]], Sparse)</calculatedColumnFormula>
    </tableColumn>
    <tableColumn id="3" xr3:uid="{3A1CFA46-1D14-F345-9C44-B2B76C11AFE4}" name="Descriptio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24720AA-6E49-B840-A61C-7261D31157D0}" name="CreateNonNumericGMNTable" displayName="CreateNonNumericGMNTable" ref="A3:C7" totalsRowShown="0" dataDxfId="4">
  <autoFilter ref="A3:C7" xr:uid="{024720AA-6E49-B840-A61C-7261D31157D0}"/>
  <tableColumns count="3">
    <tableColumn id="1" xr3:uid="{5FC9927C-5877-3C40-9321-A7F7626A953F}" name="Notes" dataDxfId="3"/>
    <tableColumn id="2" xr3:uid="{478DED3A-253F-494E-88A1-FF230E73875F}" name="Formula" dataDxfId="2">
      <calculatedColumnFormula>_xlfn.FORMULATEXT(CreateNonNumericGMNTable[[#This Row],[Result]])</calculatedColumnFormula>
    </tableColumn>
    <tableColumn id="3" xr3:uid="{6FEE05F5-F172-8741-A97F-0409CAD1D7D1}" name="Result" dataDxfId="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A0F9125-57E2-B643-8AAF-3B42FC43CC44}" name="SequencesTable" displayName="SequencesTable" ref="A3:C30" totalsRowShown="0" dataDxfId="38">
  <autoFilter ref="A3:C30" xr:uid="{BA0F9125-57E2-B643-8AAF-3B42FC43CC44}"/>
  <tableColumns count="3">
    <tableColumn id="1" xr3:uid="{72398E5B-0EBA-2640-818A-8978F65D8B80}" name="Notes" dataDxfId="37"/>
    <tableColumn id="2" xr3:uid="{F187AF97-D479-E642-93E9-9A3DA292DCA9}" name="Formula" dataDxfId="36">
      <calculatedColumnFormula>_xlfn.FORMULATEXT(SequencesTable[[#This Row],[Result]])</calculatedColumnFormula>
    </tableColumn>
    <tableColumn id="3" xr3:uid="{D47C4112-6050-F64E-9BCA-D49CC9A4A1D6}" name="Result" dataDxfId="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1B618B5-0227-F740-8C39-8FCC6283D4E0}" name="ValidationTable" displayName="ValidationTable" ref="A3:C20" totalsRowShown="0" dataDxfId="35">
  <autoFilter ref="A3:C20" xr:uid="{01B618B5-0227-F740-8C39-8FCC6283D4E0}"/>
  <tableColumns count="3">
    <tableColumn id="1" xr3:uid="{ED58B3ED-E450-F04F-B979-506AE518C8F3}" name="Notes" dataDxfId="34"/>
    <tableColumn id="2" xr3:uid="{C0F4ACD3-5310-314E-BE91-F97A998F648C}" name="Formula" dataDxfId="33">
      <calculatedColumnFormula>_xlfn.FORMULATEXT(ValidationTable[[#This Row],[Result]])</calculatedColumnFormula>
    </tableColumn>
    <tableColumn id="3" xr3:uid="{80177ACD-E2EC-AB49-A3EC-2733641262C1}" name="Result" dataDxfId="3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EEC09D5-2B34-4449-A7C4-F7E4E4B24D47}" name="GS1StringsTable" displayName="GS1StringsTable" ref="A3:C7" totalsRowShown="0" dataDxfId="31">
  <autoFilter ref="A3:C7" xr:uid="{8EEC09D5-2B34-4449-A7C4-F7E4E4B24D47}"/>
  <tableColumns count="3">
    <tableColumn id="1" xr3:uid="{4114646D-B780-F743-9524-D6F56F347F72}" name="Notes" dataDxfId="30"/>
    <tableColumn id="2" xr3:uid="{89F35789-2B0F-114B-8800-E3377F34559E}" name="Formula" dataDxfId="29">
      <calculatedColumnFormula>_xlfn.FORMULATEXT(GS1StringsTable[[#This Row],[Result]])</calculatedColumnFormula>
    </tableColumn>
    <tableColumn id="3" xr3:uid="{0A71D01B-8216-3249-9827-FDE020F0A5F9}" name="Result" dataDxfId="2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203E0C-292F-5544-8FDC-78D2E2010236}" name="GS1ChecksTable" displayName="GS1ChecksTable" ref="A3:C9" totalsRowShown="0" dataDxfId="27">
  <autoFilter ref="A3:C9" xr:uid="{DA203E0C-292F-5544-8FDC-78D2E2010236}"/>
  <tableColumns count="3">
    <tableColumn id="1" xr3:uid="{14976183-212F-374E-917F-730EF269A033}" name="Notes" dataDxfId="26"/>
    <tableColumn id="2" xr3:uid="{67B4086D-3537-814B-8E62-CFF94B9AE148}" name="Formula" dataDxfId="25">
      <calculatedColumnFormula>_xlfn.FORMULATEXT(GS1ChecksTable[[#This Row],[Result]])</calculatedColumnFormula>
    </tableColumn>
    <tableColumn id="3" xr3:uid="{5951E13A-599B-F245-9B70-DD50A2A08B68}" name="Result" dataDxfId="2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60987A3-A7F5-A240-BED4-F29850697D70}" name="GS1ValidationTable" displayName="GS1ValidationTable" ref="A3:C33" totalsRowShown="0" dataDxfId="23">
  <autoFilter ref="A3:C33" xr:uid="{A60987A3-A7F5-A240-BED4-F29850697D70}"/>
  <tableColumns count="3">
    <tableColumn id="1" xr3:uid="{88A5E428-21CE-004A-B047-34D8E9F794E0}" name="Notes" dataDxfId="22"/>
    <tableColumn id="2" xr3:uid="{4AB56569-FE6E-E04A-BDF5-E93E9928F642}" name="Formula" dataDxfId="21">
      <calculatedColumnFormula>_xlfn.FORMULATEXT(GS1ValidationTable[[#This Row],[Result]])</calculatedColumnFormula>
    </tableColumn>
    <tableColumn id="3" xr3:uid="{4476EF7E-C16F-3B43-BC35-E7FF049BF616}" name="Result" dataDxfId="2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CA5E34B-5080-0747-B491-7995DBCBA0FA}" name="GS1CreationTable" displayName="GS1CreationTable" ref="A3:C19" totalsRowShown="0" dataDxfId="19">
  <autoFilter ref="A3:C19" xr:uid="{9CA5E34B-5080-0747-B491-7995DBCBA0FA}"/>
  <tableColumns count="3">
    <tableColumn id="1" xr3:uid="{F34F35A2-406F-B54D-B72F-66B8D0403628}" name="Notes" dataDxfId="18"/>
    <tableColumn id="2" xr3:uid="{5751466A-023F-9349-B4E8-C79DD3E30E39}" name="Formula" dataDxfId="17">
      <calculatedColumnFormula>_xlfn.FORMULATEXT(GS1CreationTable[[#This Row],[Result]])</calculatedColumnFormula>
    </tableColumn>
    <tableColumn id="3" xr3:uid="{B3417E21-3F0B-0F48-89F3-4E8770DE51D7}" name="Result" dataDxfId="1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A347457-FF3F-D54D-A728-B9F356419EFD}" name="GS1VariableMeasureTable" displayName="GS1VariableMeasureTable" ref="A3:C7" totalsRowShown="0" dataDxfId="15">
  <autoFilter ref="A3:C7" xr:uid="{1A347457-FF3F-D54D-A728-B9F356419EFD}"/>
  <tableColumns count="3">
    <tableColumn id="1" xr3:uid="{9A571AF9-AFFB-444A-B276-5626F545A78F}" name="Notes" dataDxfId="14"/>
    <tableColumn id="2" xr3:uid="{C309632F-B9FF-4D41-B381-90BD0B85EC73}" name="Formula" dataDxfId="13">
      <calculatedColumnFormula>_xlfn.FORMULATEXT(GS1VariableMeasureTable[[#This Row],[Result]])</calculatedColumnFormula>
    </tableColumn>
    <tableColumn id="3" xr3:uid="{9D20959E-BB35-594A-8D01-9DD52543A177}" name="Result" dataDxfId="12"/>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759967F-2CB5-9544-A25B-D1DE21C7C5ED}" name="GS1ServicesTable" displayName="GS1ServicesTable" ref="A3:C7" totalsRowShown="0">
  <autoFilter ref="A3:C7" xr:uid="{7759967F-2CB5-9544-A25B-D1DE21C7C5ED}"/>
  <tableColumns count="3">
    <tableColumn id="1" xr3:uid="{9B0153B8-FF24-7942-B333-65BCED736337}" name="Notes" dataDxfId="11"/>
    <tableColumn id="2" xr3:uid="{F45792B4-78A9-5E4F-A928-8D5D69E8141D}" name="Formula" dataDxfId="10">
      <calculatedColumnFormula>_xlfn.FORMULATEXT(GS1ServicesTable[[#This Row],[Result]])</calculatedColumnFormula>
    </tableColumn>
    <tableColumn id="3" xr3:uid="{BDFFA422-CF27-E94A-8252-5CB1F79B4FDF}" name="Result" dataDxfId="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 dockstate="right" visibility="0" width="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45AD96D6-B76D-C94D-BD2E-7BC3A25DF1CA}">
  <we:reference id="059c8b0a-ace3-456c-b271-f10848c0f21d" version="1.0.38.0" store="developer" storeType="Registry"/>
  <we:alternateReferences/>
  <we:properties>
    <we:property name="AIDCToolkit.version" value="&quot;1.0.48&quot;"/>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_xldudf_AIDCT_VERSION</we:customFunctionIds>
        <we:customFunctionIds>_xldudf_AIDCT_SPILL</we:customFunctionIds>
        <we:customFunctionIds>_xldudf_AIDCT_LOGGERMESSAGES</we:customFunctionIds>
        <we:customFunctionIds>_xldudf_AIDCT_FORWARDTRANSFORM</we:customFunctionIds>
        <we:customFunctionIds>_xldudf_AIDCT_FORWARDTRANSFORMSEQUENCE</we:customFunctionIds>
        <we:customFunctionIds>_xldudf_AIDCT_REVERSETRANSFORM</we:customFunctionIds>
        <we:customFunctionIds>_xldudf_AIDCT_VALIDATEREGEXP</we:customFunctionIds>
        <we:customFunctionIds>_xldudf_AIDCT_ISVALIDREGEXP</we:customFunctionIds>
        <we:customFunctionIds>_xldudf_AIDCT_VALIDATENUMERIC</we:customFunctionIds>
        <we:customFunctionIds>_xldudf_AIDCT_ISVALIDNUMERIC</we:customFunctionIds>
        <we:customFunctionIds>_xldudf_AIDCT_CREATENUMERIC</we:customFunctionIds>
        <we:customFunctionIds>_xldudf_AIDCT_CREATENUMERICSEQUENCE</we:customFunctionIds>
        <we:customFunctionIds>_xldudf_AIDCT_VALUEFORNUMERIC</we:customFunctionIds>
        <we:customFunctionIds>_xldudf_AIDCT_VALIDATEHEXADECIMAL</we:customFunctionIds>
        <we:customFunctionIds>_xldudf_AIDCT_ISVALIDHEXADECIMAL</we:customFunctionIds>
        <we:customFunctionIds>_xldudf_AIDCT_CREATEHEXADECIMAL</we:customFunctionIds>
        <we:customFunctionIds>_xldudf_AIDCT_CREATEHEXADECIMALSEQUENCE</we:customFunctionIds>
        <we:customFunctionIds>_xldudf_AIDCT_VALUEFORHEXADECIMAL</we:customFunctionIds>
        <we:customFunctionIds>_xldudf_AIDCT_VALIDATEALPHABETIC</we:customFunctionIds>
        <we:customFunctionIds>_xldudf_AIDCT_ISVALIDALPHABETIC</we:customFunctionIds>
        <we:customFunctionIds>_xldudf_AIDCT_CREATEALPHABETIC</we:customFunctionIds>
        <we:customFunctionIds>_xldudf_AIDCT_CREATEALPHABETICSEQUENCE</we:customFunctionIds>
        <we:customFunctionIds>_xldudf_AIDCT_VALUEFORALPHABETIC</we:customFunctionIds>
        <we:customFunctionIds>_xldudf_AIDCT_VALIDATEALPHANUMERIC</we:customFunctionIds>
        <we:customFunctionIds>_xldudf_AIDCT_ISVALIDALPHANUMERIC</we:customFunctionIds>
        <we:customFunctionIds>_xldudf_AIDCT_CREATEALPHANUMERIC</we:customFunctionIds>
        <we:customFunctionIds>_xldudf_AIDCT_CREATEALPHANUMERICSEQUENCE</we:customFunctionIds>
        <we:customFunctionIds>_xldudf_AIDCT_VALUEFORALPHANUMERIC</we:customFunctionIds>
        <we:customFunctionIds>_xldudf_AIDCT_GS1_VALIDATEAI82</we:customFunctionIds>
        <we:customFunctionIds>_xldudf_AIDCT_GS1_ISVALIDAI82</we:customFunctionIds>
        <we:customFunctionIds>_xldudf_AIDCT_GS1_CREATEAI82</we:customFunctionIds>
        <we:customFunctionIds>_xldudf_AIDCT_GS1_CREATEAI82SEQUENCE</we:customFunctionIds>
        <we:customFunctionIds>_xldudf_AIDCT_GS1_VALUEFORAI82</we:customFunctionIds>
        <we:customFunctionIds>_xldudf_AIDCT_GS1_VALIDATEAI39</we:customFunctionIds>
        <we:customFunctionIds>_xldudf_AIDCT_GS1_ISVALIDAI39</we:customFunctionIds>
        <we:customFunctionIds>_xldudf_AIDCT_GS1_CREATEAI39</we:customFunctionIds>
        <we:customFunctionIds>_xldudf_AIDCT_GS1_CREATEAI39SEQUENCE</we:customFunctionIds>
        <we:customFunctionIds>_xldudf_AIDCT_GS1_VALUEFORAI39</we:customFunctionIds>
        <we:customFunctionIds>_xldudf_AIDCT_GS1_VALIDATEAI64</we:customFunctionIds>
        <we:customFunctionIds>_xldudf_AIDCT_GS1_ISVALIDAI64</we:customFunctionIds>
        <we:customFunctionIds>_xldudf_AIDCT_GS1_CHECKDIGIT</we:customFunctionIds>
        <we:customFunctionIds>_xldudf_AIDCT_GS1_HASVALIDCHECKDIGIT</we:customFunctionIds>
        <we:customFunctionIds>_xldudf_AIDCT_GS1_PRICEORWEIGHTCHECKDIGIT</we:customFunctionIds>
        <we:customFunctionIds>_xldudf_AIDCT_GS1_ISVALIDPRICEORWEIGHTCHECKDIGIT</we:customFunctionIds>
        <we:customFunctionIds>_xldudf_AIDCT_GS1_CHECKCHARACTERPAIR</we:customFunctionIds>
        <we:customFunctionIds>_xldudf_AIDCT_GS1_HASVALIDCHECKCHARACTERPAIR</we:customFunctionIds>
        <we:customFunctionIds>_xldudf_AIDCT_GS1_VALIDATEGTIN13</we:customFunctionIds>
        <we:customFunctionIds>_xldudf_AIDCT_GS1_ISVALIDGTIN13</we:customFunctionIds>
        <we:customFunctionIds>_xldudf_AIDCT_GS1_VALIDATEGTIN12</we:customFunctionIds>
        <we:customFunctionIds>_xldudf_AIDCT_GS1_ISVALIDGTIN12</we:customFunctionIds>
        <we:customFunctionIds>_xldudf_AIDCT_GS1_VALIDATEGTIN8</we:customFunctionIds>
        <we:customFunctionIds>_xldudf_AIDCT_GS1_ISVALIDGTIN8</we:customFunctionIds>
        <we:customFunctionIds>_xldudf_AIDCT_GS1_ZEROSUPPRESSGTIN12</we:customFunctionIds>
        <we:customFunctionIds>_xldudf_AIDCT_GS1_ZEROEXPANDGTIN12</we:customFunctionIds>
        <we:customFunctionIds>_xldudf_AIDCT_GS1_CONVERTTOGTIN14</we:customFunctionIds>
        <we:customFunctionIds>_xldudf_AIDCT_GS1_NORMALIZEGTIN</we:customFunctionIds>
        <we:customFunctionIds>_xldudf_AIDCT_GS1_VALIDATEGTIN</we:customFunctionIds>
        <we:customFunctionIds>_xldudf_AIDCT_GS1_ISVALIDGTIN</we:customFunctionIds>
        <we:customFunctionIds>_xldudf_AIDCT_GS1_VALIDATEGTIN14</we:customFunctionIds>
        <we:customFunctionIds>_xldudf_AIDCT_GS1_ISVALIDGTIN14</we:customFunctionIds>
        <we:customFunctionIds>_xldudf_AIDCT_GS1_VALIDATEGLN</we:customFunctionIds>
        <we:customFunctionIds>_xldudf_AIDCT_GS1_ISVALIDGLN</we:customFunctionIds>
        <we:customFunctionIds>_xldudf_AIDCT_GS1_VALIDATESSCC</we:customFunctionIds>
        <we:customFunctionIds>_xldudf_AIDCT_GS1_ISVALIDSSCC</we:customFunctionIds>
        <we:customFunctionIds>_xldudf_AIDCT_GS1_VALIDATEGRAI</we:customFunctionIds>
        <we:customFunctionIds>_xldudf_AIDCT_GS1_ISVALIDGRAI</we:customFunctionIds>
        <we:customFunctionIds>_xldudf_AIDCT_GS1_SPLITGRAI</we:customFunctionIds>
        <we:customFunctionIds>_xldudf_AIDCT_GS1_VALIDATEGIAI</we:customFunctionIds>
        <we:customFunctionIds>_xldudf_AIDCT_GS1_ISVALIDGIAI</we:customFunctionIds>
        <we:customFunctionIds>_xldudf_AIDCT_GS1_VALIDATEGSRN</we:customFunctionIds>
        <we:customFunctionIds>_xldudf_AIDCT_GS1_ISVALIDGSRN</we:customFunctionIds>
        <we:customFunctionIds>_xldudf_AIDCT_GS1_VALIDATEGDTI</we:customFunctionIds>
        <we:customFunctionIds>_xldudf_AIDCT_GS1_ISVALIDGDTI</we:customFunctionIds>
        <we:customFunctionIds>_xldudf_AIDCT_GS1_SPLITGDTI</we:customFunctionIds>
        <we:customFunctionIds>_xldudf_AIDCT_GS1_VALIDATEGINC</we:customFunctionIds>
        <we:customFunctionIds>_xldudf_AIDCT_GS1_ISVALIDGINC</we:customFunctionIds>
        <we:customFunctionIds>_xldudf_AIDCT_GS1_VALIDATEGSIN</we:customFunctionIds>
        <we:customFunctionIds>_xldudf_AIDCT_GS1_ISVALIDGSIN</we:customFunctionIds>
        <we:customFunctionIds>_xldudf_AIDCT_GS1_VALIDATEGCN</we:customFunctionIds>
        <we:customFunctionIds>_xldudf_AIDCT_GS1_ISVALIDGCN</we:customFunctionIds>
        <we:customFunctionIds>_xldudf_AIDCT_GS1_SPLITGCN</we:customFunctionIds>
        <we:customFunctionIds>_xldudf_AIDCT_GS1_VALIDATECPID</we:customFunctionIds>
        <we:customFunctionIds>_xldudf_AIDCT_GS1_ISVALIDCPID</we:customFunctionIds>
        <we:customFunctionIds>_xldudf_AIDCT_GS1_VALIDATEGMN</we:customFunctionIds>
        <we:customFunctionIds>_xldudf_AIDCT_GS1_ISVALIDGMN</we:customFunctionIds>
        <we:customFunctionIds>_xldudf_AIDCT_GS1_DEFINEPREFIX</we:customFunctionIds>
        <we:customFunctionIds>_xldudf_AIDCT_GS1_CREATEGTIN</we:customFunctionIds>
        <we:customFunctionIds>_xldudf_AIDCT_GS1_CREATEGTINSEQUENCE</we:customFunctionIds>
        <we:customFunctionIds>_xldudf_AIDCT_GS1_CREATEALLGTIN</we:customFunctionIds>
        <we:customFunctionIds>_xldudf_AIDCT_GS1_CREATEGTIN14</we:customFunctionIds>
        <we:customFunctionIds>_xldudf_AIDCT_GS1_CREATEGLN</we:customFunctionIds>
        <we:customFunctionIds>_xldudf_AIDCT_GS1_CREATEGLNSEQUENCE</we:customFunctionIds>
        <we:customFunctionIds>_xldudf_AIDCT_GS1_CREATEALLGLN</we:customFunctionIds>
        <we:customFunctionIds>_xldudf_AIDCT_GS1_CREATESSCC</we:customFunctionIds>
        <we:customFunctionIds>_xldudf_AIDCT_GS1_CREATESSCCSEQUENCE</we:customFunctionIds>
        <we:customFunctionIds>_xldudf_AIDCT_GS1_CREATEALLSSCC</we:customFunctionIds>
        <we:customFunctionIds>_xldudf_AIDCT_GS1_CREATEGRAI</we:customFunctionIds>
        <we:customFunctionIds>_xldudf_AIDCT_GS1_CREATEGRAISEQUENCE</we:customFunctionIds>
        <we:customFunctionIds>_xldudf_AIDCT_GS1_CREATEALLGRAI</we:customFunctionIds>
        <we:customFunctionIds>_xldudf_AIDCT_GS1_CREATESERIALIZEDGRAI</we:customFunctionIds>
        <we:customFunctionIds>_xldudf_AIDCT_GS1_CONCATENATEGRAI</we:customFunctionIds>
        <we:customFunctionIds>_xldudf_AIDCT_GS1_CREATEGIAI</we:customFunctionIds>
        <we:customFunctionIds>_xldudf_AIDCT_GS1_CREATEGSRN</we:customFunctionIds>
        <we:customFunctionIds>_xldudf_AIDCT_GS1_CREATEGSRNSEQUENCE</we:customFunctionIds>
        <we:customFunctionIds>_xldudf_AIDCT_GS1_CREATEALLGSRN</we:customFunctionIds>
        <we:customFunctionIds>_xldudf_AIDCT_GS1_CREATEGDTI</we:customFunctionIds>
        <we:customFunctionIds>_xldudf_AIDCT_GS1_CREATEGDTISEQUENCE</we:customFunctionIds>
        <we:customFunctionIds>_xldudf_AIDCT_GS1_CREATEALLGDTI</we:customFunctionIds>
        <we:customFunctionIds>_xldudf_AIDCT_GS1_CREATESERIALIZEDGDTI</we:customFunctionIds>
        <we:customFunctionIds>_xldudf_AIDCT_GS1_CONCATENATEGDTI</we:customFunctionIds>
        <we:customFunctionIds>_xldudf_AIDCT_GS1_CREATEGINC</we:customFunctionIds>
        <we:customFunctionIds>_xldudf_AIDCT_GS1_CREATEGSIN</we:customFunctionIds>
        <we:customFunctionIds>_xldudf_AIDCT_GS1_CREATEGSINSEQUENCE</we:customFunctionIds>
        <we:customFunctionIds>_xldudf_AIDCT_GS1_CREATEALLGSIN</we:customFunctionIds>
        <we:customFunctionIds>_xldudf_AIDCT_GS1_CREATEGCN</we:customFunctionIds>
        <we:customFunctionIds>_xldudf_AIDCT_GS1_CREATEGCNSEQUENCE</we:customFunctionIds>
        <we:customFunctionIds>_xldudf_AIDCT_GS1_CREATEALLGCN</we:customFunctionIds>
        <we:customFunctionIds>_xldudf_AIDCT_GS1_CREATESERIALIZEDGCN</we:customFunctionIds>
        <we:customFunctionIds>_xldudf_AIDCT_GS1_CONCATENATEGCN</we:customFunctionIds>
        <we:customFunctionIds>_xldudf_AIDCT_GS1_CREATECPID</we:customFunctionIds>
        <we:customFunctionIds>_xldudf_AIDCT_GS1_CREATEGMN</we:customFunctionIds>
        <we:customFunctionIds>_xldudf_AIDCT_GS1_PARSEVARIABLEMEASURERCN</we:customFunctionIds>
        <we:customFunctionIds>_xldudf_AIDCT_GS1_CREATEVARIABLEMEASURERCN</we:customFunctionIds>
        <we:customFunctionIds>_xldudf_AIDCT_GS1_VERIFIEDBYGS1</we:customFunctionIds>
        <we:customFunctionIds>_xldudf_AIDCT_GS1_GCPLENGTHOF</we:customFunctionIds>
        <we:customFunctionIds>_xldudf_AIDCT_GS1_GCPLENGTHDATETIME</we:customFunctionIds>
        <we:customFunctionIds>_xldudf_AIDCT_GS1_GCPLENGTHDISCLAIMER</we:customFunctionIds>
      </we:customFunctionIdList>
    </a:ext>
  </we:extLst>
</we:webextension>
</file>

<file path=xl/webextensions/webextension2.xml><?xml version="1.0" encoding="utf-8"?>
<we:webextension xmlns:we="http://schemas.microsoft.com/office/webextensions/webextension/2010/11" id="{FE5390D9-4833-084E-BC87-B06CD41DD5B5}">
  <we:reference id="f9cba838-cc30-4f47-b83b-77254609ee95" version="1.0.0.0" store="developer" storeType="Registry"/>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_xldudf_AIDCT_ADD</we:customFunctionIds>
        <we:customFunctionIds>_xldudf_AIDCT_CLOCK</we:customFunctionIds>
        <we:customFunctionIds>_xldudf_AIDCT_INCREMENT</we:customFunctionIds>
        <we:customFunctionIds>_xldudf_AIDCT_LOG</we:customFunctionIds>
        <we:customFunctionIds>_xldudf_AIDCT_ABCD</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hyperlink" Target="https://www.linkedin.com/in/kdean/" TargetMode="External"/><Relationship Id="rId1" Type="http://schemas.openxmlformats.org/officeDocument/2006/relationships/hyperlink" Target="mailto:Kevin.Dean@datadevelopment.com" TargetMode="External"/></Relationships>
</file>

<file path=xl/worksheets/_rels/sheet11.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02971-D7DF-D84F-951D-D2B95EABB4AD}">
  <sheetPr codeName="OverviewSheet"/>
  <dimension ref="A1:C29"/>
  <sheetViews>
    <sheetView tabSelected="1" workbookViewId="0">
      <pane ySplit="14" topLeftCell="A15" activePane="bottomLeft" state="frozen"/>
      <selection pane="bottomLeft" activeCell="C1" sqref="C1"/>
    </sheetView>
  </sheetViews>
  <sheetFormatPr baseColWidth="10" defaultRowHeight="16" x14ac:dyDescent="0.2"/>
  <cols>
    <col min="1" max="1" width="10.83203125" customWidth="1"/>
    <col min="2" max="2" width="25.83203125" customWidth="1"/>
    <col min="3" max="3" width="105.83203125" customWidth="1"/>
  </cols>
  <sheetData>
    <row r="1" spans="1:3" ht="21" thickBot="1" x14ac:dyDescent="0.3">
      <c r="A1" s="17" t="s">
        <v>201</v>
      </c>
      <c r="B1" s="17"/>
    </row>
    <row r="2" spans="1:3" ht="17" thickTop="1" x14ac:dyDescent="0.2"/>
    <row r="3" spans="1:3" x14ac:dyDescent="0.2">
      <c r="A3" s="18" t="s">
        <v>0</v>
      </c>
      <c r="B3" t="str" cm="1">
        <f t="array" ref="B3">_xldudf_AIDCT_VERSION()</f>
        <v>1.0.48</v>
      </c>
    </row>
    <row r="5" spans="1:3" ht="19" thickBot="1" x14ac:dyDescent="0.3">
      <c r="A5" s="16" t="s">
        <v>1</v>
      </c>
      <c r="B5" s="16"/>
    </row>
    <row r="6" spans="1:3" ht="17" thickTop="1" x14ac:dyDescent="0.2"/>
    <row r="7" spans="1:3" ht="51" customHeight="1" x14ac:dyDescent="0.2">
      <c r="A7" s="24" t="s">
        <v>2</v>
      </c>
      <c r="B7" s="24"/>
      <c r="C7" s="24"/>
    </row>
    <row r="9" spans="1:3" x14ac:dyDescent="0.2">
      <c r="A9" s="18" t="s">
        <v>3</v>
      </c>
      <c r="B9" s="2" t="s">
        <v>4</v>
      </c>
    </row>
    <row r="10" spans="1:3" x14ac:dyDescent="0.2">
      <c r="A10" s="18" t="s">
        <v>5</v>
      </c>
      <c r="B10" s="2" t="s">
        <v>6</v>
      </c>
    </row>
    <row r="12" spans="1:3" ht="19" thickBot="1" x14ac:dyDescent="0.3">
      <c r="A12" s="16" t="s">
        <v>7</v>
      </c>
      <c r="B12" s="16"/>
    </row>
    <row r="13" spans="1:3" ht="17" thickTop="1" x14ac:dyDescent="0.2"/>
    <row r="14" spans="1:3" x14ac:dyDescent="0.2">
      <c r="B14" t="s">
        <v>8</v>
      </c>
      <c r="C14" t="s">
        <v>9</v>
      </c>
    </row>
    <row r="15" spans="1:3" ht="34" x14ac:dyDescent="0.2">
      <c r="B15" s="3" t="str">
        <f>_xlfn.LET(_xlpm.Worksheet, "Sequences", HYPERLINK("#'" &amp; _xlpm.Worksheet &amp; "'!A1", _xlpm.Worksheet))</f>
        <v>Sequences</v>
      </c>
      <c r="C15" s="1" t="s">
        <v>10</v>
      </c>
    </row>
    <row r="16" spans="1:3" ht="17" x14ac:dyDescent="0.2">
      <c r="B16" s="3" t="str">
        <f>_xlfn.LET(_xlpm.Worksheet, "Validation", HYPERLINK("#'" &amp; _xlpm.Worksheet &amp; "'!A1", _xlpm.Worksheet))</f>
        <v>Validation</v>
      </c>
      <c r="C16" s="1" t="s">
        <v>11</v>
      </c>
    </row>
    <row r="17" spans="2:3" ht="17" x14ac:dyDescent="0.2">
      <c r="B17" s="3" t="str">
        <f>_xlfn.LET(_xlpm.Worksheet, "GS1 - Strings", HYPERLINK("#'" &amp; _xlpm.Worksheet &amp; "'!A1", _xlpm.Worksheet))</f>
        <v>GS1 - Strings</v>
      </c>
      <c r="C17" s="1" t="s">
        <v>12</v>
      </c>
    </row>
    <row r="18" spans="2:3" ht="17" x14ac:dyDescent="0.2">
      <c r="B18" s="3" t="str">
        <f>_xlfn.LET(_xlpm.Worksheet, "GS1 - Checks", HYPERLINK("#'" &amp; _xlpm.Worksheet &amp; "'!A1", _xlpm.Worksheet))</f>
        <v>GS1 - Checks</v>
      </c>
      <c r="C18" s="1" t="s">
        <v>13</v>
      </c>
    </row>
    <row r="19" spans="2:3" ht="17" x14ac:dyDescent="0.2">
      <c r="B19" s="3" t="str">
        <f>_xlfn.LET(_xlpm.Worksheet, "GS1 - Validation", HYPERLINK("#'" &amp; _xlpm.Worksheet &amp; "'!A1", _xlpm.Worksheet))</f>
        <v>GS1 - Validation</v>
      </c>
      <c r="C19" s="1" t="s">
        <v>14</v>
      </c>
    </row>
    <row r="20" spans="2:3" ht="17" x14ac:dyDescent="0.2">
      <c r="B20" s="3" t="str">
        <f>_xlfn.LET(_xlpm.Worksheet, "GS1 - Creation", HYPERLINK("#'" &amp; _xlpm.Worksheet &amp; "'!A1", _xlpm.Worksheet))</f>
        <v>GS1 - Creation</v>
      </c>
      <c r="C20" s="1" t="s">
        <v>15</v>
      </c>
    </row>
    <row r="21" spans="2:3" ht="17" x14ac:dyDescent="0.2">
      <c r="B21" s="3" t="str">
        <f>_xlfn.LET(_xlpm.Worksheet, "GS1 - Variable Measure", HYPERLINK("#'" &amp; _xlpm.Worksheet &amp; "'!A1", _xlpm.Worksheet))</f>
        <v>GS1 - Variable Measure</v>
      </c>
      <c r="C21" s="1" t="s">
        <v>16</v>
      </c>
    </row>
    <row r="22" spans="2:3" ht="17" x14ac:dyDescent="0.2">
      <c r="B22" s="3" t="str">
        <f>_xlfn.LET(_xlpm.Worksheet, "GS1 - Services", HYPERLINK("#'" &amp; _xlpm.Worksheet &amp; "'!A1", _xlpm.Worksheet))</f>
        <v>GS1 - Services</v>
      </c>
      <c r="C22" s="1" t="s">
        <v>17</v>
      </c>
    </row>
    <row r="23" spans="2:3" ht="17" x14ac:dyDescent="0.2">
      <c r="B23" s="3" t="str">
        <f>_xlfn.LET(_xlpm.Worksheet, "Matrix Operations", HYPERLINK("#'" &amp; _xlpm.Worksheet &amp; "'!A1", _xlpm.Worksheet))</f>
        <v>Matrix Operations</v>
      </c>
      <c r="C23" s="1" t="s">
        <v>18</v>
      </c>
    </row>
    <row r="24" spans="2:3" ht="17" x14ac:dyDescent="0.2">
      <c r="B24" s="3" t="str">
        <f>_xlfn.LET(_xlpm.Worksheet, "Use Case - Create GTIN-13", HYPERLINK("#'" &amp; _xlpm.Worksheet &amp; "'!D1", _xlpm.Worksheet))</f>
        <v>Use Case - Create GTIN-13</v>
      </c>
      <c r="C24" s="1" t="s">
        <v>19</v>
      </c>
    </row>
    <row r="25" spans="2:3" ht="17" x14ac:dyDescent="0.2">
      <c r="B25" s="3" t="str">
        <f>_xlfn.LET(_xlpm.Worksheet, "Use Case - Create GTIN-12", HYPERLINK("#'" &amp; _xlpm.Worksheet &amp; "'!D1", _xlpm.Worksheet))</f>
        <v>Use Case - Create GTIN-12</v>
      </c>
      <c r="C25" s="1" t="s">
        <v>20</v>
      </c>
    </row>
    <row r="26" spans="2:3" ht="34" x14ac:dyDescent="0.2">
      <c r="B26" s="3" t="str">
        <f>_xlfn.LET(_xlpm.Worksheet, "Use Case - Create All GTIN-13", HYPERLINK("#'" &amp; _xlpm.Worksheet &amp; "'!D1", _xlpm.Worksheet))</f>
        <v>Use Case - Create All GTIN-13</v>
      </c>
      <c r="C26" s="1" t="s">
        <v>21</v>
      </c>
    </row>
    <row r="27" spans="2:3" ht="17" x14ac:dyDescent="0.2">
      <c r="B27" s="3" t="str">
        <f>_xlfn.LET(_xlpm.Worksheet, "Use Case - Serialization", HYPERLINK("#'" &amp; _xlpm.Worksheet &amp; "'!D1", _xlpm.Worksheet))</f>
        <v>Use Case - Serialization</v>
      </c>
      <c r="C27" s="1" t="s">
        <v>22</v>
      </c>
    </row>
    <row r="28" spans="2:3" ht="17" x14ac:dyDescent="0.2">
      <c r="B28" s="3" t="str">
        <f>_xlfn.LET(_xlpm.Worksheet, "Use Case - Non-numeric GMN", HYPERLINK("#'" &amp; _xlpm.Worksheet &amp; "'!A1", _xlpm.Worksheet))</f>
        <v>Use Case - Non-numeric GMN</v>
      </c>
      <c r="C28" s="1" t="s">
        <v>23</v>
      </c>
    </row>
    <row r="29" spans="2:3" ht="17" x14ac:dyDescent="0.2">
      <c r="B29" s="3" t="str">
        <f>_xlfn.LET(_xlpm.Worksheet, "Use Case - EPC SGTIN", HYPERLINK("#'" &amp; _xlpm.Worksheet &amp; "'!A1", _xlpm.Worksheet))</f>
        <v>Use Case - EPC SGTIN</v>
      </c>
      <c r="C29" s="1" t="s">
        <v>24</v>
      </c>
    </row>
  </sheetData>
  <mergeCells count="1">
    <mergeCell ref="A7:C7"/>
  </mergeCells>
  <hyperlinks>
    <hyperlink ref="B9" r:id="rId1" xr:uid="{DC240880-C4E7-7B49-9D38-F51B75488B08}"/>
    <hyperlink ref="B10" r:id="rId2" xr:uid="{9312BD7A-4160-9343-850C-3775F98EB9F9}"/>
  </hyperlinks>
  <pageMargins left="0.7" right="0.7" top="0.75" bottom="0.75" header="0.3" footer="0.3"/>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FFDE8-B684-784F-8F76-CB27037BE8B2}">
  <sheetPr codeName="MatrixOperationsSheet"/>
  <dimension ref="A1:G33"/>
  <sheetViews>
    <sheetView workbookViewId="0">
      <pane ySplit="2" topLeftCell="A3" activePane="bottomLeft" state="frozen"/>
      <selection pane="bottomLeft" sqref="A1:G1"/>
    </sheetView>
  </sheetViews>
  <sheetFormatPr baseColWidth="10" defaultRowHeight="16" x14ac:dyDescent="0.2"/>
  <cols>
    <col min="1" max="3" width="15.83203125" customWidth="1"/>
    <col min="5" max="7" width="15.83203125" customWidth="1"/>
  </cols>
  <sheetData>
    <row r="1" spans="1:7" ht="51" customHeight="1" x14ac:dyDescent="0.2">
      <c r="A1" s="24" t="s">
        <v>143</v>
      </c>
      <c r="B1" s="24"/>
      <c r="C1" s="24"/>
      <c r="D1" s="24"/>
      <c r="E1" s="24"/>
      <c r="F1" s="24"/>
      <c r="G1" s="24"/>
    </row>
    <row r="3" spans="1:7" x14ac:dyDescent="0.2">
      <c r="A3" s="24" t="s">
        <v>144</v>
      </c>
      <c r="B3" s="24"/>
      <c r="C3" s="24"/>
      <c r="D3" s="15" t="s">
        <v>199</v>
      </c>
      <c r="E3" s="24" t="s">
        <v>145</v>
      </c>
      <c r="F3" s="24"/>
      <c r="G3" s="24"/>
    </row>
    <row r="5" spans="1:7" x14ac:dyDescent="0.2">
      <c r="E5" s="25" t="str">
        <f ca="1">_xlfn.FORMULATEXT(E6)</f>
        <v>=AIDCT.GS1.createGTIN("9521234", A6:C7)</v>
      </c>
      <c r="F5" s="25"/>
      <c r="G5" s="25"/>
    </row>
    <row r="6" spans="1:7" x14ac:dyDescent="0.2">
      <c r="A6" s="9">
        <v>22714</v>
      </c>
      <c r="B6" s="10">
        <v>17205</v>
      </c>
      <c r="C6" s="11">
        <v>71461</v>
      </c>
      <c r="E6" s="9" t="str" cm="1">
        <f t="array" ref="E6:G7">_xldudf_AIDCT_GS1_CREATEGTIN("9521234", A6:C7)</f>
        <v>9521234227144</v>
      </c>
      <c r="F6" s="10" t="str">
        <v>9521234172055</v>
      </c>
      <c r="G6" s="11" t="str">
        <v>9521234714613</v>
      </c>
    </row>
    <row r="7" spans="1:7" x14ac:dyDescent="0.2">
      <c r="A7" s="12">
        <v>29178</v>
      </c>
      <c r="B7" s="13">
        <v>88323</v>
      </c>
      <c r="C7" s="14">
        <v>68336</v>
      </c>
      <c r="E7" s="12" t="str">
        <v>9521234291787</v>
      </c>
      <c r="F7" s="13" t="str">
        <v>9521234883234</v>
      </c>
      <c r="G7" s="14" t="str">
        <v>9521234683360</v>
      </c>
    </row>
    <row r="9" spans="1:7" ht="68" customHeight="1" x14ac:dyDescent="0.2">
      <c r="A9" s="24" t="s">
        <v>146</v>
      </c>
      <c r="B9" s="24"/>
      <c r="C9" s="24"/>
      <c r="D9" s="15" t="s">
        <v>199</v>
      </c>
      <c r="E9" s="24" t="s">
        <v>147</v>
      </c>
      <c r="F9" s="24"/>
      <c r="G9" s="24"/>
    </row>
    <row r="11" spans="1:7" ht="34" customHeight="1" x14ac:dyDescent="0.2">
      <c r="B11" s="25" t="str">
        <f ca="1">_xlfn.FORMULATEXT(B12)</f>
        <v>=AIDCT.GS1.createVariableMeasureRCN("2IIIIIVPPPPC", 12345, A12:A14)</v>
      </c>
      <c r="C11" s="25"/>
      <c r="E11" s="25" t="str">
        <f ca="1">_xlfn.FORMULATEXT(E12)</f>
        <v>=AIDCT.GS1.parseVariableMeasureRCN("2IIIIIVPPPPC", B12#)</v>
      </c>
      <c r="F11" s="25"/>
      <c r="G11" s="27"/>
    </row>
    <row r="12" spans="1:7" x14ac:dyDescent="0.2">
      <c r="A12" s="9">
        <v>1234</v>
      </c>
      <c r="B12" s="9" t="str" cm="1">
        <f t="array" ref="B12:B14">_xldudf_AIDCT_GS1_CREATEVARIABLEMEASURERCN("2IIIIIVPPPPC", 12345, A12:A14)</f>
        <v>212345912348</v>
      </c>
      <c r="E12" s="9" cm="1">
        <f t="array" ref="E12:F14">_xldudf_AIDCT_GS1_PARSEVARIABLEMEASURERCN("2IIIIIVPPPPC",_xlfn.ANCHORARRAY( B12))</f>
        <v>12345</v>
      </c>
      <c r="F12" s="9">
        <v>1234</v>
      </c>
    </row>
    <row r="13" spans="1:7" x14ac:dyDescent="0.2">
      <c r="A13" s="10">
        <v>5678</v>
      </c>
      <c r="B13" s="10" t="str">
        <v>212345156780</v>
      </c>
      <c r="E13" s="10">
        <v>12345</v>
      </c>
      <c r="F13" s="10">
        <v>5678</v>
      </c>
    </row>
    <row r="14" spans="1:7" x14ac:dyDescent="0.2">
      <c r="A14" s="11">
        <v>9012</v>
      </c>
      <c r="B14" s="11" t="str">
        <v>212345790120</v>
      </c>
      <c r="E14" s="11">
        <v>12345</v>
      </c>
      <c r="F14" s="11">
        <v>9012</v>
      </c>
    </row>
    <row r="16" spans="1:7" ht="34" customHeight="1" x14ac:dyDescent="0.2">
      <c r="A16" s="24" t="s">
        <v>148</v>
      </c>
      <c r="B16" s="24"/>
      <c r="C16" s="24"/>
      <c r="D16" s="15" t="s">
        <v>199</v>
      </c>
      <c r="E16" s="24" t="s">
        <v>149</v>
      </c>
      <c r="F16" s="24"/>
      <c r="G16" s="24"/>
    </row>
    <row r="18" spans="1:7" x14ac:dyDescent="0.2">
      <c r="A18" s="9">
        <v>1234</v>
      </c>
      <c r="B18" s="10">
        <v>5678</v>
      </c>
      <c r="C18" s="11">
        <v>9012</v>
      </c>
    </row>
    <row r="19" spans="1:7" ht="34" customHeight="1" x14ac:dyDescent="0.2">
      <c r="A19" s="25" t="str">
        <f ca="1">_xlfn.FORMULATEXT(A20)</f>
        <v>=AIDCT.GS1.createVariableMeasureRCN("2IIIIIVPPPPC", 12345, A18:C18)</v>
      </c>
      <c r="B19" s="25"/>
      <c r="C19" s="25"/>
      <c r="E19" s="25" t="str">
        <f ca="1">_xlfn.FORMULATEXT(E20)</f>
        <v>=AIDCT.GS1.parseVariableMeasureRCN("2IIIIIVPPPPC", A20#)</v>
      </c>
      <c r="F19" s="25"/>
      <c r="G19" s="27"/>
    </row>
    <row r="20" spans="1:7" x14ac:dyDescent="0.2">
      <c r="A20" s="9" t="str" cm="1">
        <f t="array" ref="A20:C20">_xldudf_AIDCT_GS1_CREATEVARIABLEMEASURERCN("2IIIIIVPPPPC", 12345, A18:C18)</f>
        <v>212345912348</v>
      </c>
      <c r="B20" s="10" t="str">
        <v>212345156780</v>
      </c>
      <c r="C20" s="11" t="str">
        <v>212345790120</v>
      </c>
      <c r="E20" s="9" cm="1">
        <f t="array" ref="E20:G21">_xldudf_AIDCT_GS1_PARSEVARIABLEMEASURERCN("2IIIIIVPPPPC",_xlfn.ANCHORARRAY( A20))</f>
        <v>12345</v>
      </c>
      <c r="F20" s="10">
        <v>12345</v>
      </c>
      <c r="G20" s="11">
        <v>12345</v>
      </c>
    </row>
    <row r="21" spans="1:7" x14ac:dyDescent="0.2">
      <c r="E21" s="9">
        <v>1234</v>
      </c>
      <c r="F21" s="10">
        <v>5678</v>
      </c>
      <c r="G21" s="11">
        <v>9012</v>
      </c>
    </row>
    <row r="23" spans="1:7" ht="34" customHeight="1" x14ac:dyDescent="0.2">
      <c r="A23" s="24" t="s">
        <v>150</v>
      </c>
      <c r="B23" s="24"/>
      <c r="C23" s="24"/>
      <c r="D23" s="15" t="s">
        <v>199</v>
      </c>
      <c r="E23" s="24" t="s">
        <v>151</v>
      </c>
      <c r="F23" s="24"/>
      <c r="G23" s="24"/>
    </row>
    <row r="25" spans="1:7" ht="34" customHeight="1" x14ac:dyDescent="0.2">
      <c r="E25" s="25" t="str">
        <f ca="1">_xlfn.FORMULATEXT(E26)</f>
        <v>=AIDCT.GS1.createVariableMeasureRCN("2IIIIIVPPPPC", 12345, A26:B27)</v>
      </c>
      <c r="F25" s="25"/>
      <c r="G25" s="25"/>
    </row>
    <row r="26" spans="1:7" x14ac:dyDescent="0.2">
      <c r="A26" s="9">
        <v>1234</v>
      </c>
      <c r="B26" s="10">
        <v>5678</v>
      </c>
      <c r="E26" s="9" t="str" cm="1">
        <f t="array" ref="E26:F27">_xldudf_AIDCT_GS1_CREATEVARIABLEMEASURERCN("2IIIIIVPPPPC", 12345, A26:B27)</f>
        <v>212345912348</v>
      </c>
      <c r="F26" s="10" t="str">
        <v>212345156780</v>
      </c>
      <c r="G26" s="26" t="s">
        <v>200</v>
      </c>
    </row>
    <row r="27" spans="1:7" x14ac:dyDescent="0.2">
      <c r="A27" s="11">
        <v>9012</v>
      </c>
      <c r="B27" s="12">
        <v>3456</v>
      </c>
      <c r="E27" s="11" t="str">
        <v>212345790120</v>
      </c>
      <c r="F27" s="12" t="str">
        <v>212345834565</v>
      </c>
      <c r="G27" s="26"/>
    </row>
    <row r="29" spans="1:7" ht="34" customHeight="1" x14ac:dyDescent="0.2">
      <c r="E29" s="24" t="s">
        <v>152</v>
      </c>
      <c r="F29" s="24"/>
      <c r="G29" s="24"/>
    </row>
    <row r="31" spans="1:7" x14ac:dyDescent="0.2">
      <c r="E31" s="25" t="str">
        <f ca="1">_xlfn.FORMULATEXT(E32)</f>
        <v>=AIDCT.GS1.parseVariableMeasureRCN("2IIIIIVPPPPC", E26#)</v>
      </c>
      <c r="F31" s="25"/>
      <c r="G31" s="25"/>
    </row>
    <row r="32" spans="1:7" x14ac:dyDescent="0.2">
      <c r="E32" t="e" cm="1" vm="1">
        <f t="array" ref="E32:E33">_xldudf_AIDCT_GS1_PARSEVARIABLEMEASURERCN("2IIIIIVPPPPC",_xlfn.ANCHORARRAY( E26))</f>
        <v>#VALUE!</v>
      </c>
    </row>
    <row r="33" spans="5:5" x14ac:dyDescent="0.2">
      <c r="E33" t="e" vm="1">
        <v>#VALUE!</v>
      </c>
    </row>
  </sheetData>
  <mergeCells count="18">
    <mergeCell ref="A1:G1"/>
    <mergeCell ref="A3:C3"/>
    <mergeCell ref="E3:G3"/>
    <mergeCell ref="E5:G5"/>
    <mergeCell ref="A9:C9"/>
    <mergeCell ref="E9:G9"/>
    <mergeCell ref="B11:C11"/>
    <mergeCell ref="E11:G11"/>
    <mergeCell ref="A16:C16"/>
    <mergeCell ref="E16:G16"/>
    <mergeCell ref="A19:C19"/>
    <mergeCell ref="E19:G19"/>
    <mergeCell ref="A23:C23"/>
    <mergeCell ref="E23:G23"/>
    <mergeCell ref="E25:G25"/>
    <mergeCell ref="E29:G29"/>
    <mergeCell ref="E31:G31"/>
    <mergeCell ref="G26:G2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A15C9-9AA2-9146-9EAA-B17078F354C3}">
  <sheetPr codeName="UseCaseCreateGTIN13Sheet"/>
  <dimension ref="A1:F11"/>
  <sheetViews>
    <sheetView workbookViewId="0">
      <pane ySplit="8" topLeftCell="A9" activePane="bottomLeft" state="frozen"/>
      <selection pane="bottomLeft" activeCell="D1" sqref="D1:F6"/>
    </sheetView>
  </sheetViews>
  <sheetFormatPr baseColWidth="10" defaultColWidth="8.83203125" defaultRowHeight="16" x14ac:dyDescent="0.2"/>
  <cols>
    <col min="1" max="1" width="20.83203125" customWidth="1"/>
    <col min="2" max="4" width="10.83203125" customWidth="1"/>
    <col min="5" max="5" width="15.83203125" customWidth="1"/>
    <col min="6" max="6" width="40.83203125" customWidth="1"/>
  </cols>
  <sheetData>
    <row r="1" spans="1:6" x14ac:dyDescent="0.2">
      <c r="A1" s="18" t="s">
        <v>153</v>
      </c>
      <c r="B1" s="4" t="s">
        <v>154</v>
      </c>
      <c r="D1" s="24" t="s">
        <v>155</v>
      </c>
      <c r="E1" s="24"/>
      <c r="F1" s="24"/>
    </row>
    <row r="2" spans="1:6" x14ac:dyDescent="0.2">
      <c r="A2" s="18" t="s">
        <v>156</v>
      </c>
      <c r="B2" s="5">
        <f>POWER(10, 12 - LEN(GS1CompanyPrefix))</f>
        <v>100000</v>
      </c>
      <c r="D2" s="24"/>
      <c r="E2" s="24"/>
      <c r="F2" s="24"/>
    </row>
    <row r="3" spans="1:6" x14ac:dyDescent="0.2">
      <c r="A3" s="18" t="s">
        <v>157</v>
      </c>
      <c r="B3" s="5">
        <v>300</v>
      </c>
      <c r="D3" s="24"/>
      <c r="E3" s="24"/>
      <c r="F3" s="24"/>
    </row>
    <row r="4" spans="1:6" x14ac:dyDescent="0.2">
      <c r="A4" s="18" t="s">
        <v>158</v>
      </c>
      <c r="B4" s="5">
        <f>Domain - StartSequence - ROWS(CreateGTIN13Table[])</f>
        <v>99697</v>
      </c>
      <c r="D4" s="24"/>
      <c r="E4" s="24"/>
      <c r="F4" s="24"/>
    </row>
    <row r="5" spans="1:6" x14ac:dyDescent="0.2">
      <c r="A5" s="18" t="s">
        <v>159</v>
      </c>
      <c r="B5" s="6" t="b">
        <v>1</v>
      </c>
      <c r="D5" s="24"/>
      <c r="E5" s="24"/>
      <c r="F5" s="24"/>
    </row>
    <row r="6" spans="1:6" x14ac:dyDescent="0.2">
      <c r="A6" s="18" t="s">
        <v>160</v>
      </c>
      <c r="B6" s="5">
        <v>12345</v>
      </c>
      <c r="D6" s="24"/>
      <c r="E6" s="24"/>
      <c r="F6" s="24"/>
    </row>
    <row r="8" spans="1:6" x14ac:dyDescent="0.2">
      <c r="D8" t="s">
        <v>161</v>
      </c>
      <c r="E8" t="s">
        <v>162</v>
      </c>
      <c r="F8" t="s">
        <v>9</v>
      </c>
    </row>
    <row r="9" spans="1:6" x14ac:dyDescent="0.2">
      <c r="D9" cm="1">
        <f t="array" ref="D9">ROW(CreateGTIN13Table[#This Row]) - ROW(CreateGTIN13Table[#Headers]) - 1</f>
        <v>0</v>
      </c>
      <c r="E9" t="str" cm="1">
        <f t="array" ref="E9">_xldudf_AIDCT_GS1_CREATEGTIN(_xldudf_AIDCT_GS1_DEFINEPREFIX(GS1CompanyPrefix, 0, Tweak), StartSequence + CreateGTIN13Table[[#This Row],[Row]], Sparse)</f>
        <v>9521234520542</v>
      </c>
      <c r="F9" t="s">
        <v>163</v>
      </c>
    </row>
    <row r="10" spans="1:6" x14ac:dyDescent="0.2">
      <c r="D10" cm="1">
        <f t="array" ref="D10">ROW(CreateGTIN13Table[#This Row]) - ROW(CreateGTIN13Table[#Headers]) - 1</f>
        <v>1</v>
      </c>
      <c r="E10" t="str" cm="1">
        <f t="array" ref="E10">_xldudf_AIDCT_GS1_CREATEGTIN(_xldudf_AIDCT_GS1_DEFINEPREFIX(GS1CompanyPrefix, 0, Tweak), StartSequence + CreateGTIN13Table[[#This Row],[Row]], Sparse)</f>
        <v>9521234413691</v>
      </c>
      <c r="F10" t="s">
        <v>164</v>
      </c>
    </row>
    <row r="11" spans="1:6" x14ac:dyDescent="0.2">
      <c r="D11" cm="1">
        <f t="array" ref="D11">ROW(CreateGTIN13Table[#This Row]) - ROW(CreateGTIN13Table[#Headers]) - 1</f>
        <v>2</v>
      </c>
      <c r="E11" t="str" cm="1">
        <f t="array" ref="E11">_xldudf_AIDCT_GS1_CREATEGTIN(_xldudf_AIDCT_GS1_DEFINEPREFIX(GS1CompanyPrefix, 0, Tweak), StartSequence + CreateGTIN13Table[[#This Row],[Row]], Sparse)</f>
        <v>9521234054054</v>
      </c>
      <c r="F11" t="s">
        <v>165</v>
      </c>
    </row>
  </sheetData>
  <mergeCells count="1">
    <mergeCell ref="D1:F6"/>
  </mergeCell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C522D-70C2-E747-B5CF-B9060665208A}">
  <sheetPr codeName="UseCaseCreateGTIN12Sheet"/>
  <dimension ref="A1:F11"/>
  <sheetViews>
    <sheetView workbookViewId="0">
      <pane ySplit="8" topLeftCell="A9" activePane="bottomLeft" state="frozen"/>
      <selection pane="bottomLeft" activeCell="D1" sqref="D1:F6"/>
    </sheetView>
  </sheetViews>
  <sheetFormatPr baseColWidth="10" defaultRowHeight="16" x14ac:dyDescent="0.2"/>
  <cols>
    <col min="1" max="1" width="20.83203125" customWidth="1"/>
    <col min="2" max="2" width="10.83203125" customWidth="1"/>
    <col min="4" max="4" width="10.83203125" customWidth="1"/>
    <col min="5" max="5" width="15.83203125" customWidth="1"/>
    <col min="6" max="6" width="40.83203125" customWidth="1"/>
  </cols>
  <sheetData>
    <row r="1" spans="1:6" x14ac:dyDescent="0.2">
      <c r="A1" s="18" t="s">
        <v>166</v>
      </c>
      <c r="B1" s="4" t="s">
        <v>167</v>
      </c>
      <c r="D1" s="24" t="s">
        <v>168</v>
      </c>
      <c r="E1" s="24"/>
      <c r="F1" s="24"/>
    </row>
    <row r="2" spans="1:6" x14ac:dyDescent="0.2">
      <c r="A2" s="18" t="s">
        <v>156</v>
      </c>
      <c r="B2" s="5">
        <f>POWER(10, 11 - LEN(UPCCompanyPrefix))</f>
        <v>100000</v>
      </c>
      <c r="D2" s="24"/>
      <c r="E2" s="24"/>
      <c r="F2" s="24"/>
    </row>
    <row r="3" spans="1:6" x14ac:dyDescent="0.2">
      <c r="A3" s="18" t="s">
        <v>157</v>
      </c>
      <c r="B3" s="5">
        <v>300</v>
      </c>
      <c r="D3" s="24"/>
      <c r="E3" s="24"/>
      <c r="F3" s="24"/>
    </row>
    <row r="4" spans="1:6" x14ac:dyDescent="0.2">
      <c r="A4" s="18" t="s">
        <v>158</v>
      </c>
      <c r="B4" s="5">
        <f>Domain - StartSequence - ROWS(CreateGTIN12Table[])</f>
        <v>99697</v>
      </c>
      <c r="D4" s="24"/>
      <c r="E4" s="24"/>
      <c r="F4" s="24"/>
    </row>
    <row r="5" spans="1:6" x14ac:dyDescent="0.2">
      <c r="A5" s="18" t="s">
        <v>159</v>
      </c>
      <c r="B5" s="6" t="b">
        <v>1</v>
      </c>
      <c r="D5" s="24"/>
      <c r="E5" s="24"/>
      <c r="F5" s="24"/>
    </row>
    <row r="6" spans="1:6" x14ac:dyDescent="0.2">
      <c r="A6" s="18" t="s">
        <v>160</v>
      </c>
      <c r="B6" s="5">
        <v>54321</v>
      </c>
      <c r="D6" s="24"/>
      <c r="E6" s="24"/>
      <c r="F6" s="24"/>
    </row>
    <row r="8" spans="1:6" x14ac:dyDescent="0.2">
      <c r="D8" t="s">
        <v>161</v>
      </c>
      <c r="E8" t="s">
        <v>162</v>
      </c>
      <c r="F8" t="s">
        <v>9</v>
      </c>
    </row>
    <row r="9" spans="1:6" x14ac:dyDescent="0.2">
      <c r="D9" cm="1">
        <f t="array" ref="D9">ROW(CreateGTIN12Table[#This Row]) - ROW(CreateGTIN12Table[#Headers]) - 1</f>
        <v>0</v>
      </c>
      <c r="E9" t="str" cm="1">
        <f t="array" ref="E9">_xldudf_AIDCT_GS1_CREATEGTIN(_xldudf_AIDCT_GS1_DEFINEPREFIX(UPCCompanyPrefix, 1, Tweak), StartSequence + CreateGTIN12Table[[#This Row],[Row]], Sparse)</f>
        <v>614141483693</v>
      </c>
      <c r="F9" t="s">
        <v>163</v>
      </c>
    </row>
    <row r="10" spans="1:6" x14ac:dyDescent="0.2">
      <c r="D10" cm="1">
        <f t="array" ref="D10">ROW(CreateGTIN12Table[#This Row]) - ROW(CreateGTIN12Table[#Headers]) - 1</f>
        <v>1</v>
      </c>
      <c r="E10" t="str" cm="1">
        <f t="array" ref="E10">_xldudf_AIDCT_GS1_CREATEGTIN(_xldudf_AIDCT_GS1_DEFINEPREFIX(UPCCompanyPrefix, 1, Tweak), StartSequence + CreateGTIN12Table[[#This Row],[Row]], Sparse)</f>
        <v>614141152490</v>
      </c>
      <c r="F10" t="s">
        <v>164</v>
      </c>
    </row>
    <row r="11" spans="1:6" x14ac:dyDescent="0.2">
      <c r="D11" cm="1">
        <f t="array" ref="D11">ROW(CreateGTIN12Table[#This Row]) - ROW(CreateGTIN12Table[#Headers]) - 1</f>
        <v>2</v>
      </c>
      <c r="E11" t="str" cm="1">
        <f t="array" ref="E11">_xldudf_AIDCT_GS1_CREATEGTIN(_xldudf_AIDCT_GS1_DEFINEPREFIX(UPCCompanyPrefix, 1, Tweak), StartSequence + CreateGTIN12Table[[#This Row],[Row]], Sparse)</f>
        <v>614141472956</v>
      </c>
      <c r="F11" t="s">
        <v>165</v>
      </c>
    </row>
  </sheetData>
  <mergeCells count="1">
    <mergeCell ref="D1:F6"/>
  </mergeCell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CB4AA-E2F8-9E47-8D28-13741336A6C9}">
  <sheetPr codeName="UseCaseCreateAllGTIN13Sheet"/>
  <dimension ref="A1:M105"/>
  <sheetViews>
    <sheetView workbookViewId="0">
      <pane ySplit="5" topLeftCell="A6" activePane="bottomLeft" state="frozen"/>
      <selection pane="bottomLeft" activeCell="D1" sqref="D1:I2"/>
    </sheetView>
  </sheetViews>
  <sheetFormatPr baseColWidth="10" defaultColWidth="15.83203125" defaultRowHeight="16" x14ac:dyDescent="0.2"/>
  <cols>
    <col min="1" max="1" width="20.83203125" customWidth="1"/>
    <col min="2" max="3" width="10.83203125" customWidth="1"/>
    <col min="4" max="13" width="15.83203125" customWidth="1"/>
  </cols>
  <sheetData>
    <row r="1" spans="1:13" x14ac:dyDescent="0.2">
      <c r="A1" s="18" t="s">
        <v>153</v>
      </c>
      <c r="B1" s="4" t="s">
        <v>169</v>
      </c>
      <c r="D1" s="24" t="s">
        <v>170</v>
      </c>
      <c r="E1" s="24"/>
      <c r="F1" s="24"/>
      <c r="G1" s="24"/>
      <c r="H1" s="24"/>
      <c r="I1" s="24"/>
    </row>
    <row r="2" spans="1:13" x14ac:dyDescent="0.2">
      <c r="A2" s="18" t="s">
        <v>156</v>
      </c>
      <c r="B2" s="5">
        <f>POWER(10, 12 - LEN(GS1CompanyPrefix))</f>
        <v>1000</v>
      </c>
      <c r="D2" s="24"/>
      <c r="E2" s="24"/>
      <c r="F2" s="24"/>
      <c r="G2" s="24"/>
      <c r="H2" s="24"/>
      <c r="I2" s="24"/>
    </row>
    <row r="3" spans="1:13" x14ac:dyDescent="0.2">
      <c r="D3" s="7"/>
    </row>
    <row r="4" spans="1:13" x14ac:dyDescent="0.2">
      <c r="D4" s="22" t="str">
        <f ca="1">_xlfn.FORMULATEXT(D6)</f>
        <v>=AIDCT.spill(AIDCT.GS1.createAllGTIN(GS1CompanyPrefix))</v>
      </c>
    </row>
    <row r="6" spans="1:13" x14ac:dyDescent="0.2">
      <c r="D6" t="str" cm="1">
        <f t="array" ref="D6:M105">_xldudf_AIDCT_SPILL(_xldudf_AIDCT_GS1_CREATEALLGTIN(GS1CompanyPrefix))</f>
        <v>9521234560005</v>
      </c>
      <c r="E6" t="str">
        <v>9521234561002</v>
      </c>
      <c r="F6" t="str">
        <v>9521234562009</v>
      </c>
      <c r="G6" t="str">
        <v>9521234563006</v>
      </c>
      <c r="H6" t="str">
        <v>9521234564003</v>
      </c>
      <c r="I6" t="str">
        <v>9521234565000</v>
      </c>
      <c r="J6" t="str">
        <v>9521234566007</v>
      </c>
      <c r="K6" t="str">
        <v>9521234567004</v>
      </c>
      <c r="L6" t="str">
        <v>9521234568001</v>
      </c>
      <c r="M6" t="str">
        <v>9521234569008</v>
      </c>
    </row>
    <row r="7" spans="1:13" x14ac:dyDescent="0.2">
      <c r="D7" t="str">
        <v>9521234560012</v>
      </c>
      <c r="E7" t="str">
        <v>9521234561019</v>
      </c>
      <c r="F7" t="str">
        <v>9521234562016</v>
      </c>
      <c r="G7" t="str">
        <v>9521234563013</v>
      </c>
      <c r="H7" t="str">
        <v>9521234564010</v>
      </c>
      <c r="I7" t="str">
        <v>9521234565017</v>
      </c>
      <c r="J7" t="str">
        <v>9521234566014</v>
      </c>
      <c r="K7" t="str">
        <v>9521234567011</v>
      </c>
      <c r="L7" t="str">
        <v>9521234568018</v>
      </c>
      <c r="M7" t="str">
        <v>9521234569015</v>
      </c>
    </row>
    <row r="8" spans="1:13" x14ac:dyDescent="0.2">
      <c r="D8" t="str">
        <v>9521234560029</v>
      </c>
      <c r="E8" t="str">
        <v>9521234561026</v>
      </c>
      <c r="F8" t="str">
        <v>9521234562023</v>
      </c>
      <c r="G8" t="str">
        <v>9521234563020</v>
      </c>
      <c r="H8" t="str">
        <v>9521234564027</v>
      </c>
      <c r="I8" t="str">
        <v>9521234565024</v>
      </c>
      <c r="J8" t="str">
        <v>9521234566021</v>
      </c>
      <c r="K8" t="str">
        <v>9521234567028</v>
      </c>
      <c r="L8" t="str">
        <v>9521234568025</v>
      </c>
      <c r="M8" t="str">
        <v>9521234569022</v>
      </c>
    </row>
    <row r="9" spans="1:13" x14ac:dyDescent="0.2">
      <c r="D9" t="str">
        <v>9521234560036</v>
      </c>
      <c r="E9" t="str">
        <v>9521234561033</v>
      </c>
      <c r="F9" t="str">
        <v>9521234562030</v>
      </c>
      <c r="G9" t="str">
        <v>9521234563037</v>
      </c>
      <c r="H9" t="str">
        <v>9521234564034</v>
      </c>
      <c r="I9" t="str">
        <v>9521234565031</v>
      </c>
      <c r="J9" t="str">
        <v>9521234566038</v>
      </c>
      <c r="K9" t="str">
        <v>9521234567035</v>
      </c>
      <c r="L9" t="str">
        <v>9521234568032</v>
      </c>
      <c r="M9" t="str">
        <v>9521234569039</v>
      </c>
    </row>
    <row r="10" spans="1:13" x14ac:dyDescent="0.2">
      <c r="D10" t="str">
        <v>9521234560043</v>
      </c>
      <c r="E10" t="str">
        <v>9521234561040</v>
      </c>
      <c r="F10" t="str">
        <v>9521234562047</v>
      </c>
      <c r="G10" t="str">
        <v>9521234563044</v>
      </c>
      <c r="H10" t="str">
        <v>9521234564041</v>
      </c>
      <c r="I10" t="str">
        <v>9521234565048</v>
      </c>
      <c r="J10" t="str">
        <v>9521234566045</v>
      </c>
      <c r="K10" t="str">
        <v>9521234567042</v>
      </c>
      <c r="L10" t="str">
        <v>9521234568049</v>
      </c>
      <c r="M10" t="str">
        <v>9521234569046</v>
      </c>
    </row>
    <row r="11" spans="1:13" x14ac:dyDescent="0.2">
      <c r="D11" t="str">
        <v>9521234560050</v>
      </c>
      <c r="E11" t="str">
        <v>9521234561057</v>
      </c>
      <c r="F11" t="str">
        <v>9521234562054</v>
      </c>
      <c r="G11" t="str">
        <v>9521234563051</v>
      </c>
      <c r="H11" t="str">
        <v>9521234564058</v>
      </c>
      <c r="I11" t="str">
        <v>9521234565055</v>
      </c>
      <c r="J11" t="str">
        <v>9521234566052</v>
      </c>
      <c r="K11" t="str">
        <v>9521234567059</v>
      </c>
      <c r="L11" t="str">
        <v>9521234568056</v>
      </c>
      <c r="M11" t="str">
        <v>9521234569053</v>
      </c>
    </row>
    <row r="12" spans="1:13" x14ac:dyDescent="0.2">
      <c r="D12" t="str">
        <v>9521234560067</v>
      </c>
      <c r="E12" t="str">
        <v>9521234561064</v>
      </c>
      <c r="F12" t="str">
        <v>9521234562061</v>
      </c>
      <c r="G12" t="str">
        <v>9521234563068</v>
      </c>
      <c r="H12" t="str">
        <v>9521234564065</v>
      </c>
      <c r="I12" t="str">
        <v>9521234565062</v>
      </c>
      <c r="J12" t="str">
        <v>9521234566069</v>
      </c>
      <c r="K12" t="str">
        <v>9521234567066</v>
      </c>
      <c r="L12" t="str">
        <v>9521234568063</v>
      </c>
      <c r="M12" t="str">
        <v>9521234569060</v>
      </c>
    </row>
    <row r="13" spans="1:13" x14ac:dyDescent="0.2">
      <c r="D13" t="str">
        <v>9521234560074</v>
      </c>
      <c r="E13" t="str">
        <v>9521234561071</v>
      </c>
      <c r="F13" t="str">
        <v>9521234562078</v>
      </c>
      <c r="G13" t="str">
        <v>9521234563075</v>
      </c>
      <c r="H13" t="str">
        <v>9521234564072</v>
      </c>
      <c r="I13" t="str">
        <v>9521234565079</v>
      </c>
      <c r="J13" t="str">
        <v>9521234566076</v>
      </c>
      <c r="K13" t="str">
        <v>9521234567073</v>
      </c>
      <c r="L13" t="str">
        <v>9521234568070</v>
      </c>
      <c r="M13" t="str">
        <v>9521234569077</v>
      </c>
    </row>
    <row r="14" spans="1:13" x14ac:dyDescent="0.2">
      <c r="D14" t="str">
        <v>9521234560081</v>
      </c>
      <c r="E14" t="str">
        <v>9521234561088</v>
      </c>
      <c r="F14" t="str">
        <v>9521234562085</v>
      </c>
      <c r="G14" t="str">
        <v>9521234563082</v>
      </c>
      <c r="H14" t="str">
        <v>9521234564089</v>
      </c>
      <c r="I14" t="str">
        <v>9521234565086</v>
      </c>
      <c r="J14" t="str">
        <v>9521234566083</v>
      </c>
      <c r="K14" t="str">
        <v>9521234567080</v>
      </c>
      <c r="L14" t="str">
        <v>9521234568087</v>
      </c>
      <c r="M14" t="str">
        <v>9521234569084</v>
      </c>
    </row>
    <row r="15" spans="1:13" x14ac:dyDescent="0.2">
      <c r="D15" t="str">
        <v>9521234560098</v>
      </c>
      <c r="E15" t="str">
        <v>9521234561095</v>
      </c>
      <c r="F15" t="str">
        <v>9521234562092</v>
      </c>
      <c r="G15" t="str">
        <v>9521234563099</v>
      </c>
      <c r="H15" t="str">
        <v>9521234564096</v>
      </c>
      <c r="I15" t="str">
        <v>9521234565093</v>
      </c>
      <c r="J15" t="str">
        <v>9521234566090</v>
      </c>
      <c r="K15" t="str">
        <v>9521234567097</v>
      </c>
      <c r="L15" t="str">
        <v>9521234568094</v>
      </c>
      <c r="M15" t="str">
        <v>9521234569091</v>
      </c>
    </row>
    <row r="16" spans="1:13" x14ac:dyDescent="0.2">
      <c r="D16" t="str">
        <v>9521234560104</v>
      </c>
      <c r="E16" t="str">
        <v>9521234561101</v>
      </c>
      <c r="F16" t="str">
        <v>9521234562108</v>
      </c>
      <c r="G16" t="str">
        <v>9521234563105</v>
      </c>
      <c r="H16" t="str">
        <v>9521234564102</v>
      </c>
      <c r="I16" t="str">
        <v>9521234565109</v>
      </c>
      <c r="J16" t="str">
        <v>9521234566106</v>
      </c>
      <c r="K16" t="str">
        <v>9521234567103</v>
      </c>
      <c r="L16" t="str">
        <v>9521234568100</v>
      </c>
      <c r="M16" t="str">
        <v>9521234569107</v>
      </c>
    </row>
    <row r="17" spans="4:13" x14ac:dyDescent="0.2">
      <c r="D17" t="str">
        <v>9521234560111</v>
      </c>
      <c r="E17" t="str">
        <v>9521234561118</v>
      </c>
      <c r="F17" t="str">
        <v>9521234562115</v>
      </c>
      <c r="G17" t="str">
        <v>9521234563112</v>
      </c>
      <c r="H17" t="str">
        <v>9521234564119</v>
      </c>
      <c r="I17" t="str">
        <v>9521234565116</v>
      </c>
      <c r="J17" t="str">
        <v>9521234566113</v>
      </c>
      <c r="K17" t="str">
        <v>9521234567110</v>
      </c>
      <c r="L17" t="str">
        <v>9521234568117</v>
      </c>
      <c r="M17" t="str">
        <v>9521234569114</v>
      </c>
    </row>
    <row r="18" spans="4:13" x14ac:dyDescent="0.2">
      <c r="D18" t="str">
        <v>9521234560128</v>
      </c>
      <c r="E18" t="str">
        <v>9521234561125</v>
      </c>
      <c r="F18" t="str">
        <v>9521234562122</v>
      </c>
      <c r="G18" t="str">
        <v>9521234563129</v>
      </c>
      <c r="H18" t="str">
        <v>9521234564126</v>
      </c>
      <c r="I18" t="str">
        <v>9521234565123</v>
      </c>
      <c r="J18" t="str">
        <v>9521234566120</v>
      </c>
      <c r="K18" t="str">
        <v>9521234567127</v>
      </c>
      <c r="L18" t="str">
        <v>9521234568124</v>
      </c>
      <c r="M18" t="str">
        <v>9521234569121</v>
      </c>
    </row>
    <row r="19" spans="4:13" x14ac:dyDescent="0.2">
      <c r="D19" t="str">
        <v>9521234560135</v>
      </c>
      <c r="E19" t="str">
        <v>9521234561132</v>
      </c>
      <c r="F19" t="str">
        <v>9521234562139</v>
      </c>
      <c r="G19" t="str">
        <v>9521234563136</v>
      </c>
      <c r="H19" t="str">
        <v>9521234564133</v>
      </c>
      <c r="I19" t="str">
        <v>9521234565130</v>
      </c>
      <c r="J19" t="str">
        <v>9521234566137</v>
      </c>
      <c r="K19" t="str">
        <v>9521234567134</v>
      </c>
      <c r="L19" t="str">
        <v>9521234568131</v>
      </c>
      <c r="M19" t="str">
        <v>9521234569138</v>
      </c>
    </row>
    <row r="20" spans="4:13" x14ac:dyDescent="0.2">
      <c r="D20" t="str">
        <v>9521234560142</v>
      </c>
      <c r="E20" t="str">
        <v>9521234561149</v>
      </c>
      <c r="F20" t="str">
        <v>9521234562146</v>
      </c>
      <c r="G20" t="str">
        <v>9521234563143</v>
      </c>
      <c r="H20" t="str">
        <v>9521234564140</v>
      </c>
      <c r="I20" t="str">
        <v>9521234565147</v>
      </c>
      <c r="J20" t="str">
        <v>9521234566144</v>
      </c>
      <c r="K20" t="str">
        <v>9521234567141</v>
      </c>
      <c r="L20" t="str">
        <v>9521234568148</v>
      </c>
      <c r="M20" t="str">
        <v>9521234569145</v>
      </c>
    </row>
    <row r="21" spans="4:13" x14ac:dyDescent="0.2">
      <c r="D21" t="str">
        <v>9521234560159</v>
      </c>
      <c r="E21" t="str">
        <v>9521234561156</v>
      </c>
      <c r="F21" t="str">
        <v>9521234562153</v>
      </c>
      <c r="G21" t="str">
        <v>9521234563150</v>
      </c>
      <c r="H21" t="str">
        <v>9521234564157</v>
      </c>
      <c r="I21" t="str">
        <v>9521234565154</v>
      </c>
      <c r="J21" t="str">
        <v>9521234566151</v>
      </c>
      <c r="K21" t="str">
        <v>9521234567158</v>
      </c>
      <c r="L21" t="str">
        <v>9521234568155</v>
      </c>
      <c r="M21" t="str">
        <v>9521234569152</v>
      </c>
    </row>
    <row r="22" spans="4:13" x14ac:dyDescent="0.2">
      <c r="D22" t="str">
        <v>9521234560166</v>
      </c>
      <c r="E22" t="str">
        <v>9521234561163</v>
      </c>
      <c r="F22" t="str">
        <v>9521234562160</v>
      </c>
      <c r="G22" t="str">
        <v>9521234563167</v>
      </c>
      <c r="H22" t="str">
        <v>9521234564164</v>
      </c>
      <c r="I22" t="str">
        <v>9521234565161</v>
      </c>
      <c r="J22" t="str">
        <v>9521234566168</v>
      </c>
      <c r="K22" t="str">
        <v>9521234567165</v>
      </c>
      <c r="L22" t="str">
        <v>9521234568162</v>
      </c>
      <c r="M22" t="str">
        <v>9521234569169</v>
      </c>
    </row>
    <row r="23" spans="4:13" x14ac:dyDescent="0.2">
      <c r="D23" t="str">
        <v>9521234560173</v>
      </c>
      <c r="E23" t="str">
        <v>9521234561170</v>
      </c>
      <c r="F23" t="str">
        <v>9521234562177</v>
      </c>
      <c r="G23" t="str">
        <v>9521234563174</v>
      </c>
      <c r="H23" t="str">
        <v>9521234564171</v>
      </c>
      <c r="I23" t="str">
        <v>9521234565178</v>
      </c>
      <c r="J23" t="str">
        <v>9521234566175</v>
      </c>
      <c r="K23" t="str">
        <v>9521234567172</v>
      </c>
      <c r="L23" t="str">
        <v>9521234568179</v>
      </c>
      <c r="M23" t="str">
        <v>9521234569176</v>
      </c>
    </row>
    <row r="24" spans="4:13" x14ac:dyDescent="0.2">
      <c r="D24" t="str">
        <v>9521234560180</v>
      </c>
      <c r="E24" t="str">
        <v>9521234561187</v>
      </c>
      <c r="F24" t="str">
        <v>9521234562184</v>
      </c>
      <c r="G24" t="str">
        <v>9521234563181</v>
      </c>
      <c r="H24" t="str">
        <v>9521234564188</v>
      </c>
      <c r="I24" t="str">
        <v>9521234565185</v>
      </c>
      <c r="J24" t="str">
        <v>9521234566182</v>
      </c>
      <c r="K24" t="str">
        <v>9521234567189</v>
      </c>
      <c r="L24" t="str">
        <v>9521234568186</v>
      </c>
      <c r="M24" t="str">
        <v>9521234569183</v>
      </c>
    </row>
    <row r="25" spans="4:13" x14ac:dyDescent="0.2">
      <c r="D25" t="str">
        <v>9521234560197</v>
      </c>
      <c r="E25" t="str">
        <v>9521234561194</v>
      </c>
      <c r="F25" t="str">
        <v>9521234562191</v>
      </c>
      <c r="G25" t="str">
        <v>9521234563198</v>
      </c>
      <c r="H25" t="str">
        <v>9521234564195</v>
      </c>
      <c r="I25" t="str">
        <v>9521234565192</v>
      </c>
      <c r="J25" t="str">
        <v>9521234566199</v>
      </c>
      <c r="K25" t="str">
        <v>9521234567196</v>
      </c>
      <c r="L25" t="str">
        <v>9521234568193</v>
      </c>
      <c r="M25" t="str">
        <v>9521234569190</v>
      </c>
    </row>
    <row r="26" spans="4:13" x14ac:dyDescent="0.2">
      <c r="D26" t="str">
        <v>9521234560203</v>
      </c>
      <c r="E26" t="str">
        <v>9521234561200</v>
      </c>
      <c r="F26" t="str">
        <v>9521234562207</v>
      </c>
      <c r="G26" t="str">
        <v>9521234563204</v>
      </c>
      <c r="H26" t="str">
        <v>9521234564201</v>
      </c>
      <c r="I26" t="str">
        <v>9521234565208</v>
      </c>
      <c r="J26" t="str">
        <v>9521234566205</v>
      </c>
      <c r="K26" t="str">
        <v>9521234567202</v>
      </c>
      <c r="L26" t="str">
        <v>9521234568209</v>
      </c>
      <c r="M26" t="str">
        <v>9521234569206</v>
      </c>
    </row>
    <row r="27" spans="4:13" x14ac:dyDescent="0.2">
      <c r="D27" t="str">
        <v>9521234560210</v>
      </c>
      <c r="E27" t="str">
        <v>9521234561217</v>
      </c>
      <c r="F27" t="str">
        <v>9521234562214</v>
      </c>
      <c r="G27" t="str">
        <v>9521234563211</v>
      </c>
      <c r="H27" t="str">
        <v>9521234564218</v>
      </c>
      <c r="I27" t="str">
        <v>9521234565215</v>
      </c>
      <c r="J27" t="str">
        <v>9521234566212</v>
      </c>
      <c r="K27" t="str">
        <v>9521234567219</v>
      </c>
      <c r="L27" t="str">
        <v>9521234568216</v>
      </c>
      <c r="M27" t="str">
        <v>9521234569213</v>
      </c>
    </row>
    <row r="28" spans="4:13" x14ac:dyDescent="0.2">
      <c r="D28" t="str">
        <v>9521234560227</v>
      </c>
      <c r="E28" t="str">
        <v>9521234561224</v>
      </c>
      <c r="F28" t="str">
        <v>9521234562221</v>
      </c>
      <c r="G28" t="str">
        <v>9521234563228</v>
      </c>
      <c r="H28" t="str">
        <v>9521234564225</v>
      </c>
      <c r="I28" t="str">
        <v>9521234565222</v>
      </c>
      <c r="J28" t="str">
        <v>9521234566229</v>
      </c>
      <c r="K28" t="str">
        <v>9521234567226</v>
      </c>
      <c r="L28" t="str">
        <v>9521234568223</v>
      </c>
      <c r="M28" t="str">
        <v>9521234569220</v>
      </c>
    </row>
    <row r="29" spans="4:13" x14ac:dyDescent="0.2">
      <c r="D29" t="str">
        <v>9521234560234</v>
      </c>
      <c r="E29" t="str">
        <v>9521234561231</v>
      </c>
      <c r="F29" t="str">
        <v>9521234562238</v>
      </c>
      <c r="G29" t="str">
        <v>9521234563235</v>
      </c>
      <c r="H29" t="str">
        <v>9521234564232</v>
      </c>
      <c r="I29" t="str">
        <v>9521234565239</v>
      </c>
      <c r="J29" t="str">
        <v>9521234566236</v>
      </c>
      <c r="K29" t="str">
        <v>9521234567233</v>
      </c>
      <c r="L29" t="str">
        <v>9521234568230</v>
      </c>
      <c r="M29" t="str">
        <v>9521234569237</v>
      </c>
    </row>
    <row r="30" spans="4:13" x14ac:dyDescent="0.2">
      <c r="D30" t="str">
        <v>9521234560241</v>
      </c>
      <c r="E30" t="str">
        <v>9521234561248</v>
      </c>
      <c r="F30" t="str">
        <v>9521234562245</v>
      </c>
      <c r="G30" t="str">
        <v>9521234563242</v>
      </c>
      <c r="H30" t="str">
        <v>9521234564249</v>
      </c>
      <c r="I30" t="str">
        <v>9521234565246</v>
      </c>
      <c r="J30" t="str">
        <v>9521234566243</v>
      </c>
      <c r="K30" t="str">
        <v>9521234567240</v>
      </c>
      <c r="L30" t="str">
        <v>9521234568247</v>
      </c>
      <c r="M30" t="str">
        <v>9521234569244</v>
      </c>
    </row>
    <row r="31" spans="4:13" x14ac:dyDescent="0.2">
      <c r="D31" t="str">
        <v>9521234560258</v>
      </c>
      <c r="E31" t="str">
        <v>9521234561255</v>
      </c>
      <c r="F31" t="str">
        <v>9521234562252</v>
      </c>
      <c r="G31" t="str">
        <v>9521234563259</v>
      </c>
      <c r="H31" t="str">
        <v>9521234564256</v>
      </c>
      <c r="I31" t="str">
        <v>9521234565253</v>
      </c>
      <c r="J31" t="str">
        <v>9521234566250</v>
      </c>
      <c r="K31" t="str">
        <v>9521234567257</v>
      </c>
      <c r="L31" t="str">
        <v>9521234568254</v>
      </c>
      <c r="M31" t="str">
        <v>9521234569251</v>
      </c>
    </row>
    <row r="32" spans="4:13" x14ac:dyDescent="0.2">
      <c r="D32" t="str">
        <v>9521234560265</v>
      </c>
      <c r="E32" t="str">
        <v>9521234561262</v>
      </c>
      <c r="F32" t="str">
        <v>9521234562269</v>
      </c>
      <c r="G32" t="str">
        <v>9521234563266</v>
      </c>
      <c r="H32" t="str">
        <v>9521234564263</v>
      </c>
      <c r="I32" t="str">
        <v>9521234565260</v>
      </c>
      <c r="J32" t="str">
        <v>9521234566267</v>
      </c>
      <c r="K32" t="str">
        <v>9521234567264</v>
      </c>
      <c r="L32" t="str">
        <v>9521234568261</v>
      </c>
      <c r="M32" t="str">
        <v>9521234569268</v>
      </c>
    </row>
    <row r="33" spans="4:13" x14ac:dyDescent="0.2">
      <c r="D33" t="str">
        <v>9521234560272</v>
      </c>
      <c r="E33" t="str">
        <v>9521234561279</v>
      </c>
      <c r="F33" t="str">
        <v>9521234562276</v>
      </c>
      <c r="G33" t="str">
        <v>9521234563273</v>
      </c>
      <c r="H33" t="str">
        <v>9521234564270</v>
      </c>
      <c r="I33" t="str">
        <v>9521234565277</v>
      </c>
      <c r="J33" t="str">
        <v>9521234566274</v>
      </c>
      <c r="K33" t="str">
        <v>9521234567271</v>
      </c>
      <c r="L33" t="str">
        <v>9521234568278</v>
      </c>
      <c r="M33" t="str">
        <v>9521234569275</v>
      </c>
    </row>
    <row r="34" spans="4:13" x14ac:dyDescent="0.2">
      <c r="D34" t="str">
        <v>9521234560289</v>
      </c>
      <c r="E34" t="str">
        <v>9521234561286</v>
      </c>
      <c r="F34" t="str">
        <v>9521234562283</v>
      </c>
      <c r="G34" t="str">
        <v>9521234563280</v>
      </c>
      <c r="H34" t="str">
        <v>9521234564287</v>
      </c>
      <c r="I34" t="str">
        <v>9521234565284</v>
      </c>
      <c r="J34" t="str">
        <v>9521234566281</v>
      </c>
      <c r="K34" t="str">
        <v>9521234567288</v>
      </c>
      <c r="L34" t="str">
        <v>9521234568285</v>
      </c>
      <c r="M34" t="str">
        <v>9521234569282</v>
      </c>
    </row>
    <row r="35" spans="4:13" x14ac:dyDescent="0.2">
      <c r="D35" t="str">
        <v>9521234560296</v>
      </c>
      <c r="E35" t="str">
        <v>9521234561293</v>
      </c>
      <c r="F35" t="str">
        <v>9521234562290</v>
      </c>
      <c r="G35" t="str">
        <v>9521234563297</v>
      </c>
      <c r="H35" t="str">
        <v>9521234564294</v>
      </c>
      <c r="I35" t="str">
        <v>9521234565291</v>
      </c>
      <c r="J35" t="str">
        <v>9521234566298</v>
      </c>
      <c r="K35" t="str">
        <v>9521234567295</v>
      </c>
      <c r="L35" t="str">
        <v>9521234568292</v>
      </c>
      <c r="M35" t="str">
        <v>9521234569299</v>
      </c>
    </row>
    <row r="36" spans="4:13" x14ac:dyDescent="0.2">
      <c r="D36" t="str">
        <v>9521234560302</v>
      </c>
      <c r="E36" t="str">
        <v>9521234561309</v>
      </c>
      <c r="F36" t="str">
        <v>9521234562306</v>
      </c>
      <c r="G36" t="str">
        <v>9521234563303</v>
      </c>
      <c r="H36" t="str">
        <v>9521234564300</v>
      </c>
      <c r="I36" t="str">
        <v>9521234565307</v>
      </c>
      <c r="J36" t="str">
        <v>9521234566304</v>
      </c>
      <c r="K36" t="str">
        <v>9521234567301</v>
      </c>
      <c r="L36" t="str">
        <v>9521234568308</v>
      </c>
      <c r="M36" t="str">
        <v>9521234569305</v>
      </c>
    </row>
    <row r="37" spans="4:13" x14ac:dyDescent="0.2">
      <c r="D37" t="str">
        <v>9521234560319</v>
      </c>
      <c r="E37" t="str">
        <v>9521234561316</v>
      </c>
      <c r="F37" t="str">
        <v>9521234562313</v>
      </c>
      <c r="G37" t="str">
        <v>9521234563310</v>
      </c>
      <c r="H37" t="str">
        <v>9521234564317</v>
      </c>
      <c r="I37" t="str">
        <v>9521234565314</v>
      </c>
      <c r="J37" t="str">
        <v>9521234566311</v>
      </c>
      <c r="K37" t="str">
        <v>9521234567318</v>
      </c>
      <c r="L37" t="str">
        <v>9521234568315</v>
      </c>
      <c r="M37" t="str">
        <v>9521234569312</v>
      </c>
    </row>
    <row r="38" spans="4:13" x14ac:dyDescent="0.2">
      <c r="D38" t="str">
        <v>9521234560326</v>
      </c>
      <c r="E38" t="str">
        <v>9521234561323</v>
      </c>
      <c r="F38" t="str">
        <v>9521234562320</v>
      </c>
      <c r="G38" t="str">
        <v>9521234563327</v>
      </c>
      <c r="H38" t="str">
        <v>9521234564324</v>
      </c>
      <c r="I38" t="str">
        <v>9521234565321</v>
      </c>
      <c r="J38" t="str">
        <v>9521234566328</v>
      </c>
      <c r="K38" t="str">
        <v>9521234567325</v>
      </c>
      <c r="L38" t="str">
        <v>9521234568322</v>
      </c>
      <c r="M38" t="str">
        <v>9521234569329</v>
      </c>
    </row>
    <row r="39" spans="4:13" x14ac:dyDescent="0.2">
      <c r="D39" t="str">
        <v>9521234560333</v>
      </c>
      <c r="E39" t="str">
        <v>9521234561330</v>
      </c>
      <c r="F39" t="str">
        <v>9521234562337</v>
      </c>
      <c r="G39" t="str">
        <v>9521234563334</v>
      </c>
      <c r="H39" t="str">
        <v>9521234564331</v>
      </c>
      <c r="I39" t="str">
        <v>9521234565338</v>
      </c>
      <c r="J39" t="str">
        <v>9521234566335</v>
      </c>
      <c r="K39" t="str">
        <v>9521234567332</v>
      </c>
      <c r="L39" t="str">
        <v>9521234568339</v>
      </c>
      <c r="M39" t="str">
        <v>9521234569336</v>
      </c>
    </row>
    <row r="40" spans="4:13" x14ac:dyDescent="0.2">
      <c r="D40" t="str">
        <v>9521234560340</v>
      </c>
      <c r="E40" t="str">
        <v>9521234561347</v>
      </c>
      <c r="F40" t="str">
        <v>9521234562344</v>
      </c>
      <c r="G40" t="str">
        <v>9521234563341</v>
      </c>
      <c r="H40" t="str">
        <v>9521234564348</v>
      </c>
      <c r="I40" t="str">
        <v>9521234565345</v>
      </c>
      <c r="J40" t="str">
        <v>9521234566342</v>
      </c>
      <c r="K40" t="str">
        <v>9521234567349</v>
      </c>
      <c r="L40" t="str">
        <v>9521234568346</v>
      </c>
      <c r="M40" t="str">
        <v>9521234569343</v>
      </c>
    </row>
    <row r="41" spans="4:13" x14ac:dyDescent="0.2">
      <c r="D41" t="str">
        <v>9521234560357</v>
      </c>
      <c r="E41" t="str">
        <v>9521234561354</v>
      </c>
      <c r="F41" t="str">
        <v>9521234562351</v>
      </c>
      <c r="G41" t="str">
        <v>9521234563358</v>
      </c>
      <c r="H41" t="str">
        <v>9521234564355</v>
      </c>
      <c r="I41" t="str">
        <v>9521234565352</v>
      </c>
      <c r="J41" t="str">
        <v>9521234566359</v>
      </c>
      <c r="K41" t="str">
        <v>9521234567356</v>
      </c>
      <c r="L41" t="str">
        <v>9521234568353</v>
      </c>
      <c r="M41" t="str">
        <v>9521234569350</v>
      </c>
    </row>
    <row r="42" spans="4:13" x14ac:dyDescent="0.2">
      <c r="D42" t="str">
        <v>9521234560364</v>
      </c>
      <c r="E42" t="str">
        <v>9521234561361</v>
      </c>
      <c r="F42" t="str">
        <v>9521234562368</v>
      </c>
      <c r="G42" t="str">
        <v>9521234563365</v>
      </c>
      <c r="H42" t="str">
        <v>9521234564362</v>
      </c>
      <c r="I42" t="str">
        <v>9521234565369</v>
      </c>
      <c r="J42" t="str">
        <v>9521234566366</v>
      </c>
      <c r="K42" t="str">
        <v>9521234567363</v>
      </c>
      <c r="L42" t="str">
        <v>9521234568360</v>
      </c>
      <c r="M42" t="str">
        <v>9521234569367</v>
      </c>
    </row>
    <row r="43" spans="4:13" x14ac:dyDescent="0.2">
      <c r="D43" t="str">
        <v>9521234560371</v>
      </c>
      <c r="E43" t="str">
        <v>9521234561378</v>
      </c>
      <c r="F43" t="str">
        <v>9521234562375</v>
      </c>
      <c r="G43" t="str">
        <v>9521234563372</v>
      </c>
      <c r="H43" t="str">
        <v>9521234564379</v>
      </c>
      <c r="I43" t="str">
        <v>9521234565376</v>
      </c>
      <c r="J43" t="str">
        <v>9521234566373</v>
      </c>
      <c r="K43" t="str">
        <v>9521234567370</v>
      </c>
      <c r="L43" t="str">
        <v>9521234568377</v>
      </c>
      <c r="M43" t="str">
        <v>9521234569374</v>
      </c>
    </row>
    <row r="44" spans="4:13" x14ac:dyDescent="0.2">
      <c r="D44" t="str">
        <v>9521234560388</v>
      </c>
      <c r="E44" t="str">
        <v>9521234561385</v>
      </c>
      <c r="F44" t="str">
        <v>9521234562382</v>
      </c>
      <c r="G44" t="str">
        <v>9521234563389</v>
      </c>
      <c r="H44" t="str">
        <v>9521234564386</v>
      </c>
      <c r="I44" t="str">
        <v>9521234565383</v>
      </c>
      <c r="J44" t="str">
        <v>9521234566380</v>
      </c>
      <c r="K44" t="str">
        <v>9521234567387</v>
      </c>
      <c r="L44" t="str">
        <v>9521234568384</v>
      </c>
      <c r="M44" t="str">
        <v>9521234569381</v>
      </c>
    </row>
    <row r="45" spans="4:13" x14ac:dyDescent="0.2">
      <c r="D45" t="str">
        <v>9521234560395</v>
      </c>
      <c r="E45" t="str">
        <v>9521234561392</v>
      </c>
      <c r="F45" t="str">
        <v>9521234562399</v>
      </c>
      <c r="G45" t="str">
        <v>9521234563396</v>
      </c>
      <c r="H45" t="str">
        <v>9521234564393</v>
      </c>
      <c r="I45" t="str">
        <v>9521234565390</v>
      </c>
      <c r="J45" t="str">
        <v>9521234566397</v>
      </c>
      <c r="K45" t="str">
        <v>9521234567394</v>
      </c>
      <c r="L45" t="str">
        <v>9521234568391</v>
      </c>
      <c r="M45" t="str">
        <v>9521234569398</v>
      </c>
    </row>
    <row r="46" spans="4:13" x14ac:dyDescent="0.2">
      <c r="D46" t="str">
        <v>9521234560401</v>
      </c>
      <c r="E46" t="str">
        <v>9521234561408</v>
      </c>
      <c r="F46" t="str">
        <v>9521234562405</v>
      </c>
      <c r="G46" t="str">
        <v>9521234563402</v>
      </c>
      <c r="H46" t="str">
        <v>9521234564409</v>
      </c>
      <c r="I46" t="str">
        <v>9521234565406</v>
      </c>
      <c r="J46" t="str">
        <v>9521234566403</v>
      </c>
      <c r="K46" t="str">
        <v>9521234567400</v>
      </c>
      <c r="L46" t="str">
        <v>9521234568407</v>
      </c>
      <c r="M46" t="str">
        <v>9521234569404</v>
      </c>
    </row>
    <row r="47" spans="4:13" x14ac:dyDescent="0.2">
      <c r="D47" t="str">
        <v>9521234560418</v>
      </c>
      <c r="E47" t="str">
        <v>9521234561415</v>
      </c>
      <c r="F47" t="str">
        <v>9521234562412</v>
      </c>
      <c r="G47" t="str">
        <v>9521234563419</v>
      </c>
      <c r="H47" t="str">
        <v>9521234564416</v>
      </c>
      <c r="I47" t="str">
        <v>9521234565413</v>
      </c>
      <c r="J47" t="str">
        <v>9521234566410</v>
      </c>
      <c r="K47" t="str">
        <v>9521234567417</v>
      </c>
      <c r="L47" t="str">
        <v>9521234568414</v>
      </c>
      <c r="M47" t="str">
        <v>9521234569411</v>
      </c>
    </row>
    <row r="48" spans="4:13" x14ac:dyDescent="0.2">
      <c r="D48" t="str">
        <v>9521234560425</v>
      </c>
      <c r="E48" t="str">
        <v>9521234561422</v>
      </c>
      <c r="F48" t="str">
        <v>9521234562429</v>
      </c>
      <c r="G48" t="str">
        <v>9521234563426</v>
      </c>
      <c r="H48" t="str">
        <v>9521234564423</v>
      </c>
      <c r="I48" t="str">
        <v>9521234565420</v>
      </c>
      <c r="J48" t="str">
        <v>9521234566427</v>
      </c>
      <c r="K48" t="str">
        <v>9521234567424</v>
      </c>
      <c r="L48" t="str">
        <v>9521234568421</v>
      </c>
      <c r="M48" t="str">
        <v>9521234569428</v>
      </c>
    </row>
    <row r="49" spans="4:13" x14ac:dyDescent="0.2">
      <c r="D49" t="str">
        <v>9521234560432</v>
      </c>
      <c r="E49" t="str">
        <v>9521234561439</v>
      </c>
      <c r="F49" t="str">
        <v>9521234562436</v>
      </c>
      <c r="G49" t="str">
        <v>9521234563433</v>
      </c>
      <c r="H49" t="str">
        <v>9521234564430</v>
      </c>
      <c r="I49" t="str">
        <v>9521234565437</v>
      </c>
      <c r="J49" t="str">
        <v>9521234566434</v>
      </c>
      <c r="K49" t="str">
        <v>9521234567431</v>
      </c>
      <c r="L49" t="str">
        <v>9521234568438</v>
      </c>
      <c r="M49" t="str">
        <v>9521234569435</v>
      </c>
    </row>
    <row r="50" spans="4:13" x14ac:dyDescent="0.2">
      <c r="D50" t="str">
        <v>9521234560449</v>
      </c>
      <c r="E50" t="str">
        <v>9521234561446</v>
      </c>
      <c r="F50" t="str">
        <v>9521234562443</v>
      </c>
      <c r="G50" t="str">
        <v>9521234563440</v>
      </c>
      <c r="H50" t="str">
        <v>9521234564447</v>
      </c>
      <c r="I50" t="str">
        <v>9521234565444</v>
      </c>
      <c r="J50" t="str">
        <v>9521234566441</v>
      </c>
      <c r="K50" t="str">
        <v>9521234567448</v>
      </c>
      <c r="L50" t="str">
        <v>9521234568445</v>
      </c>
      <c r="M50" t="str">
        <v>9521234569442</v>
      </c>
    </row>
    <row r="51" spans="4:13" x14ac:dyDescent="0.2">
      <c r="D51" t="str">
        <v>9521234560456</v>
      </c>
      <c r="E51" t="str">
        <v>9521234561453</v>
      </c>
      <c r="F51" t="str">
        <v>9521234562450</v>
      </c>
      <c r="G51" t="str">
        <v>9521234563457</v>
      </c>
      <c r="H51" t="str">
        <v>9521234564454</v>
      </c>
      <c r="I51" t="str">
        <v>9521234565451</v>
      </c>
      <c r="J51" t="str">
        <v>9521234566458</v>
      </c>
      <c r="K51" t="str">
        <v>9521234567455</v>
      </c>
      <c r="L51" t="str">
        <v>9521234568452</v>
      </c>
      <c r="M51" t="str">
        <v>9521234569459</v>
      </c>
    </row>
    <row r="52" spans="4:13" x14ac:dyDescent="0.2">
      <c r="D52" t="str">
        <v>9521234560463</v>
      </c>
      <c r="E52" t="str">
        <v>9521234561460</v>
      </c>
      <c r="F52" t="str">
        <v>9521234562467</v>
      </c>
      <c r="G52" t="str">
        <v>9521234563464</v>
      </c>
      <c r="H52" t="str">
        <v>9521234564461</v>
      </c>
      <c r="I52" t="str">
        <v>9521234565468</v>
      </c>
      <c r="J52" t="str">
        <v>9521234566465</v>
      </c>
      <c r="K52" t="str">
        <v>9521234567462</v>
      </c>
      <c r="L52" t="str">
        <v>9521234568469</v>
      </c>
      <c r="M52" t="str">
        <v>9521234569466</v>
      </c>
    </row>
    <row r="53" spans="4:13" x14ac:dyDescent="0.2">
      <c r="D53" t="str">
        <v>9521234560470</v>
      </c>
      <c r="E53" t="str">
        <v>9521234561477</v>
      </c>
      <c r="F53" t="str">
        <v>9521234562474</v>
      </c>
      <c r="G53" t="str">
        <v>9521234563471</v>
      </c>
      <c r="H53" t="str">
        <v>9521234564478</v>
      </c>
      <c r="I53" t="str">
        <v>9521234565475</v>
      </c>
      <c r="J53" t="str">
        <v>9521234566472</v>
      </c>
      <c r="K53" t="str">
        <v>9521234567479</v>
      </c>
      <c r="L53" t="str">
        <v>9521234568476</v>
      </c>
      <c r="M53" t="str">
        <v>9521234569473</v>
      </c>
    </row>
    <row r="54" spans="4:13" x14ac:dyDescent="0.2">
      <c r="D54" t="str">
        <v>9521234560487</v>
      </c>
      <c r="E54" t="str">
        <v>9521234561484</v>
      </c>
      <c r="F54" t="str">
        <v>9521234562481</v>
      </c>
      <c r="G54" t="str">
        <v>9521234563488</v>
      </c>
      <c r="H54" t="str">
        <v>9521234564485</v>
      </c>
      <c r="I54" t="str">
        <v>9521234565482</v>
      </c>
      <c r="J54" t="str">
        <v>9521234566489</v>
      </c>
      <c r="K54" t="str">
        <v>9521234567486</v>
      </c>
      <c r="L54" t="str">
        <v>9521234568483</v>
      </c>
      <c r="M54" t="str">
        <v>9521234569480</v>
      </c>
    </row>
    <row r="55" spans="4:13" x14ac:dyDescent="0.2">
      <c r="D55" t="str">
        <v>9521234560494</v>
      </c>
      <c r="E55" t="str">
        <v>9521234561491</v>
      </c>
      <c r="F55" t="str">
        <v>9521234562498</v>
      </c>
      <c r="G55" t="str">
        <v>9521234563495</v>
      </c>
      <c r="H55" t="str">
        <v>9521234564492</v>
      </c>
      <c r="I55" t="str">
        <v>9521234565499</v>
      </c>
      <c r="J55" t="str">
        <v>9521234566496</v>
      </c>
      <c r="K55" t="str">
        <v>9521234567493</v>
      </c>
      <c r="L55" t="str">
        <v>9521234568490</v>
      </c>
      <c r="M55" t="str">
        <v>9521234569497</v>
      </c>
    </row>
    <row r="56" spans="4:13" x14ac:dyDescent="0.2">
      <c r="D56" t="str">
        <v>9521234560500</v>
      </c>
      <c r="E56" t="str">
        <v>9521234561507</v>
      </c>
      <c r="F56" t="str">
        <v>9521234562504</v>
      </c>
      <c r="G56" t="str">
        <v>9521234563501</v>
      </c>
      <c r="H56" t="str">
        <v>9521234564508</v>
      </c>
      <c r="I56" t="str">
        <v>9521234565505</v>
      </c>
      <c r="J56" t="str">
        <v>9521234566502</v>
      </c>
      <c r="K56" t="str">
        <v>9521234567509</v>
      </c>
      <c r="L56" t="str">
        <v>9521234568506</v>
      </c>
      <c r="M56" t="str">
        <v>9521234569503</v>
      </c>
    </row>
    <row r="57" spans="4:13" x14ac:dyDescent="0.2">
      <c r="D57" t="str">
        <v>9521234560517</v>
      </c>
      <c r="E57" t="str">
        <v>9521234561514</v>
      </c>
      <c r="F57" t="str">
        <v>9521234562511</v>
      </c>
      <c r="G57" t="str">
        <v>9521234563518</v>
      </c>
      <c r="H57" t="str">
        <v>9521234564515</v>
      </c>
      <c r="I57" t="str">
        <v>9521234565512</v>
      </c>
      <c r="J57" t="str">
        <v>9521234566519</v>
      </c>
      <c r="K57" t="str">
        <v>9521234567516</v>
      </c>
      <c r="L57" t="str">
        <v>9521234568513</v>
      </c>
      <c r="M57" t="str">
        <v>9521234569510</v>
      </c>
    </row>
    <row r="58" spans="4:13" x14ac:dyDescent="0.2">
      <c r="D58" t="str">
        <v>9521234560524</v>
      </c>
      <c r="E58" t="str">
        <v>9521234561521</v>
      </c>
      <c r="F58" t="str">
        <v>9521234562528</v>
      </c>
      <c r="G58" t="str">
        <v>9521234563525</v>
      </c>
      <c r="H58" t="str">
        <v>9521234564522</v>
      </c>
      <c r="I58" t="str">
        <v>9521234565529</v>
      </c>
      <c r="J58" t="str">
        <v>9521234566526</v>
      </c>
      <c r="K58" t="str">
        <v>9521234567523</v>
      </c>
      <c r="L58" t="str">
        <v>9521234568520</v>
      </c>
      <c r="M58" t="str">
        <v>9521234569527</v>
      </c>
    </row>
    <row r="59" spans="4:13" x14ac:dyDescent="0.2">
      <c r="D59" t="str">
        <v>9521234560531</v>
      </c>
      <c r="E59" t="str">
        <v>9521234561538</v>
      </c>
      <c r="F59" t="str">
        <v>9521234562535</v>
      </c>
      <c r="G59" t="str">
        <v>9521234563532</v>
      </c>
      <c r="H59" t="str">
        <v>9521234564539</v>
      </c>
      <c r="I59" t="str">
        <v>9521234565536</v>
      </c>
      <c r="J59" t="str">
        <v>9521234566533</v>
      </c>
      <c r="K59" t="str">
        <v>9521234567530</v>
      </c>
      <c r="L59" t="str">
        <v>9521234568537</v>
      </c>
      <c r="M59" t="str">
        <v>9521234569534</v>
      </c>
    </row>
    <row r="60" spans="4:13" x14ac:dyDescent="0.2">
      <c r="D60" t="str">
        <v>9521234560548</v>
      </c>
      <c r="E60" t="str">
        <v>9521234561545</v>
      </c>
      <c r="F60" t="str">
        <v>9521234562542</v>
      </c>
      <c r="G60" t="str">
        <v>9521234563549</v>
      </c>
      <c r="H60" t="str">
        <v>9521234564546</v>
      </c>
      <c r="I60" t="str">
        <v>9521234565543</v>
      </c>
      <c r="J60" t="str">
        <v>9521234566540</v>
      </c>
      <c r="K60" t="str">
        <v>9521234567547</v>
      </c>
      <c r="L60" t="str">
        <v>9521234568544</v>
      </c>
      <c r="M60" t="str">
        <v>9521234569541</v>
      </c>
    </row>
    <row r="61" spans="4:13" x14ac:dyDescent="0.2">
      <c r="D61" t="str">
        <v>9521234560555</v>
      </c>
      <c r="E61" t="str">
        <v>9521234561552</v>
      </c>
      <c r="F61" t="str">
        <v>9521234562559</v>
      </c>
      <c r="G61" t="str">
        <v>9521234563556</v>
      </c>
      <c r="H61" t="str">
        <v>9521234564553</v>
      </c>
      <c r="I61" t="str">
        <v>9521234565550</v>
      </c>
      <c r="J61" t="str">
        <v>9521234566557</v>
      </c>
      <c r="K61" t="str">
        <v>9521234567554</v>
      </c>
      <c r="L61" t="str">
        <v>9521234568551</v>
      </c>
      <c r="M61" t="str">
        <v>9521234569558</v>
      </c>
    </row>
    <row r="62" spans="4:13" x14ac:dyDescent="0.2">
      <c r="D62" t="str">
        <v>9521234560562</v>
      </c>
      <c r="E62" t="str">
        <v>9521234561569</v>
      </c>
      <c r="F62" t="str">
        <v>9521234562566</v>
      </c>
      <c r="G62" t="str">
        <v>9521234563563</v>
      </c>
      <c r="H62" t="str">
        <v>9521234564560</v>
      </c>
      <c r="I62" t="str">
        <v>9521234565567</v>
      </c>
      <c r="J62" t="str">
        <v>9521234566564</v>
      </c>
      <c r="K62" t="str">
        <v>9521234567561</v>
      </c>
      <c r="L62" t="str">
        <v>9521234568568</v>
      </c>
      <c r="M62" t="str">
        <v>9521234569565</v>
      </c>
    </row>
    <row r="63" spans="4:13" x14ac:dyDescent="0.2">
      <c r="D63" t="str">
        <v>9521234560579</v>
      </c>
      <c r="E63" t="str">
        <v>9521234561576</v>
      </c>
      <c r="F63" t="str">
        <v>9521234562573</v>
      </c>
      <c r="G63" t="str">
        <v>9521234563570</v>
      </c>
      <c r="H63" t="str">
        <v>9521234564577</v>
      </c>
      <c r="I63" t="str">
        <v>9521234565574</v>
      </c>
      <c r="J63" t="str">
        <v>9521234566571</v>
      </c>
      <c r="K63" t="str">
        <v>9521234567578</v>
      </c>
      <c r="L63" t="str">
        <v>9521234568575</v>
      </c>
      <c r="M63" t="str">
        <v>9521234569572</v>
      </c>
    </row>
    <row r="64" spans="4:13" x14ac:dyDescent="0.2">
      <c r="D64" t="str">
        <v>9521234560586</v>
      </c>
      <c r="E64" t="str">
        <v>9521234561583</v>
      </c>
      <c r="F64" t="str">
        <v>9521234562580</v>
      </c>
      <c r="G64" t="str">
        <v>9521234563587</v>
      </c>
      <c r="H64" t="str">
        <v>9521234564584</v>
      </c>
      <c r="I64" t="str">
        <v>9521234565581</v>
      </c>
      <c r="J64" t="str">
        <v>9521234566588</v>
      </c>
      <c r="K64" t="str">
        <v>9521234567585</v>
      </c>
      <c r="L64" t="str">
        <v>9521234568582</v>
      </c>
      <c r="M64" t="str">
        <v>9521234569589</v>
      </c>
    </row>
    <row r="65" spans="4:13" x14ac:dyDescent="0.2">
      <c r="D65" t="str">
        <v>9521234560593</v>
      </c>
      <c r="E65" t="str">
        <v>9521234561590</v>
      </c>
      <c r="F65" t="str">
        <v>9521234562597</v>
      </c>
      <c r="G65" t="str">
        <v>9521234563594</v>
      </c>
      <c r="H65" t="str">
        <v>9521234564591</v>
      </c>
      <c r="I65" t="str">
        <v>9521234565598</v>
      </c>
      <c r="J65" t="str">
        <v>9521234566595</v>
      </c>
      <c r="K65" t="str">
        <v>9521234567592</v>
      </c>
      <c r="L65" t="str">
        <v>9521234568599</v>
      </c>
      <c r="M65" t="str">
        <v>9521234569596</v>
      </c>
    </row>
    <row r="66" spans="4:13" x14ac:dyDescent="0.2">
      <c r="D66" t="str">
        <v>9521234560609</v>
      </c>
      <c r="E66" t="str">
        <v>9521234561606</v>
      </c>
      <c r="F66" t="str">
        <v>9521234562603</v>
      </c>
      <c r="G66" t="str">
        <v>9521234563600</v>
      </c>
      <c r="H66" t="str">
        <v>9521234564607</v>
      </c>
      <c r="I66" t="str">
        <v>9521234565604</v>
      </c>
      <c r="J66" t="str">
        <v>9521234566601</v>
      </c>
      <c r="K66" t="str">
        <v>9521234567608</v>
      </c>
      <c r="L66" t="str">
        <v>9521234568605</v>
      </c>
      <c r="M66" t="str">
        <v>9521234569602</v>
      </c>
    </row>
    <row r="67" spans="4:13" x14ac:dyDescent="0.2">
      <c r="D67" t="str">
        <v>9521234560616</v>
      </c>
      <c r="E67" t="str">
        <v>9521234561613</v>
      </c>
      <c r="F67" t="str">
        <v>9521234562610</v>
      </c>
      <c r="G67" t="str">
        <v>9521234563617</v>
      </c>
      <c r="H67" t="str">
        <v>9521234564614</v>
      </c>
      <c r="I67" t="str">
        <v>9521234565611</v>
      </c>
      <c r="J67" t="str">
        <v>9521234566618</v>
      </c>
      <c r="K67" t="str">
        <v>9521234567615</v>
      </c>
      <c r="L67" t="str">
        <v>9521234568612</v>
      </c>
      <c r="M67" t="str">
        <v>9521234569619</v>
      </c>
    </row>
    <row r="68" spans="4:13" x14ac:dyDescent="0.2">
      <c r="D68" t="str">
        <v>9521234560623</v>
      </c>
      <c r="E68" t="str">
        <v>9521234561620</v>
      </c>
      <c r="F68" t="str">
        <v>9521234562627</v>
      </c>
      <c r="G68" t="str">
        <v>9521234563624</v>
      </c>
      <c r="H68" t="str">
        <v>9521234564621</v>
      </c>
      <c r="I68" t="str">
        <v>9521234565628</v>
      </c>
      <c r="J68" t="str">
        <v>9521234566625</v>
      </c>
      <c r="K68" t="str">
        <v>9521234567622</v>
      </c>
      <c r="L68" t="str">
        <v>9521234568629</v>
      </c>
      <c r="M68" t="str">
        <v>9521234569626</v>
      </c>
    </row>
    <row r="69" spans="4:13" x14ac:dyDescent="0.2">
      <c r="D69" t="str">
        <v>9521234560630</v>
      </c>
      <c r="E69" t="str">
        <v>9521234561637</v>
      </c>
      <c r="F69" t="str">
        <v>9521234562634</v>
      </c>
      <c r="G69" t="str">
        <v>9521234563631</v>
      </c>
      <c r="H69" t="str">
        <v>9521234564638</v>
      </c>
      <c r="I69" t="str">
        <v>9521234565635</v>
      </c>
      <c r="J69" t="str">
        <v>9521234566632</v>
      </c>
      <c r="K69" t="str">
        <v>9521234567639</v>
      </c>
      <c r="L69" t="str">
        <v>9521234568636</v>
      </c>
      <c r="M69" t="str">
        <v>9521234569633</v>
      </c>
    </row>
    <row r="70" spans="4:13" x14ac:dyDescent="0.2">
      <c r="D70" t="str">
        <v>9521234560647</v>
      </c>
      <c r="E70" t="str">
        <v>9521234561644</v>
      </c>
      <c r="F70" t="str">
        <v>9521234562641</v>
      </c>
      <c r="G70" t="str">
        <v>9521234563648</v>
      </c>
      <c r="H70" t="str">
        <v>9521234564645</v>
      </c>
      <c r="I70" t="str">
        <v>9521234565642</v>
      </c>
      <c r="J70" t="str">
        <v>9521234566649</v>
      </c>
      <c r="K70" t="str">
        <v>9521234567646</v>
      </c>
      <c r="L70" t="str">
        <v>9521234568643</v>
      </c>
      <c r="M70" t="str">
        <v>9521234569640</v>
      </c>
    </row>
    <row r="71" spans="4:13" x14ac:dyDescent="0.2">
      <c r="D71" t="str">
        <v>9521234560654</v>
      </c>
      <c r="E71" t="str">
        <v>9521234561651</v>
      </c>
      <c r="F71" t="str">
        <v>9521234562658</v>
      </c>
      <c r="G71" t="str">
        <v>9521234563655</v>
      </c>
      <c r="H71" t="str">
        <v>9521234564652</v>
      </c>
      <c r="I71" t="str">
        <v>9521234565659</v>
      </c>
      <c r="J71" t="str">
        <v>9521234566656</v>
      </c>
      <c r="K71" t="str">
        <v>9521234567653</v>
      </c>
      <c r="L71" t="str">
        <v>9521234568650</v>
      </c>
      <c r="M71" t="str">
        <v>9521234569657</v>
      </c>
    </row>
    <row r="72" spans="4:13" x14ac:dyDescent="0.2">
      <c r="D72" t="str">
        <v>9521234560661</v>
      </c>
      <c r="E72" t="str">
        <v>9521234561668</v>
      </c>
      <c r="F72" t="str">
        <v>9521234562665</v>
      </c>
      <c r="G72" t="str">
        <v>9521234563662</v>
      </c>
      <c r="H72" t="str">
        <v>9521234564669</v>
      </c>
      <c r="I72" t="str">
        <v>9521234565666</v>
      </c>
      <c r="J72" t="str">
        <v>9521234566663</v>
      </c>
      <c r="K72" t="str">
        <v>9521234567660</v>
      </c>
      <c r="L72" t="str">
        <v>9521234568667</v>
      </c>
      <c r="M72" t="str">
        <v>9521234569664</v>
      </c>
    </row>
    <row r="73" spans="4:13" x14ac:dyDescent="0.2">
      <c r="D73" t="str">
        <v>9521234560678</v>
      </c>
      <c r="E73" t="str">
        <v>9521234561675</v>
      </c>
      <c r="F73" t="str">
        <v>9521234562672</v>
      </c>
      <c r="G73" t="str">
        <v>9521234563679</v>
      </c>
      <c r="H73" t="str">
        <v>9521234564676</v>
      </c>
      <c r="I73" t="str">
        <v>9521234565673</v>
      </c>
      <c r="J73" t="str">
        <v>9521234566670</v>
      </c>
      <c r="K73" t="str">
        <v>9521234567677</v>
      </c>
      <c r="L73" t="str">
        <v>9521234568674</v>
      </c>
      <c r="M73" t="str">
        <v>9521234569671</v>
      </c>
    </row>
    <row r="74" spans="4:13" x14ac:dyDescent="0.2">
      <c r="D74" t="str">
        <v>9521234560685</v>
      </c>
      <c r="E74" t="str">
        <v>9521234561682</v>
      </c>
      <c r="F74" t="str">
        <v>9521234562689</v>
      </c>
      <c r="G74" t="str">
        <v>9521234563686</v>
      </c>
      <c r="H74" t="str">
        <v>9521234564683</v>
      </c>
      <c r="I74" t="str">
        <v>9521234565680</v>
      </c>
      <c r="J74" t="str">
        <v>9521234566687</v>
      </c>
      <c r="K74" t="str">
        <v>9521234567684</v>
      </c>
      <c r="L74" t="str">
        <v>9521234568681</v>
      </c>
      <c r="M74" t="str">
        <v>9521234569688</v>
      </c>
    </row>
    <row r="75" spans="4:13" x14ac:dyDescent="0.2">
      <c r="D75" t="str">
        <v>9521234560692</v>
      </c>
      <c r="E75" t="str">
        <v>9521234561699</v>
      </c>
      <c r="F75" t="str">
        <v>9521234562696</v>
      </c>
      <c r="G75" t="str">
        <v>9521234563693</v>
      </c>
      <c r="H75" t="str">
        <v>9521234564690</v>
      </c>
      <c r="I75" t="str">
        <v>9521234565697</v>
      </c>
      <c r="J75" t="str">
        <v>9521234566694</v>
      </c>
      <c r="K75" t="str">
        <v>9521234567691</v>
      </c>
      <c r="L75" t="str">
        <v>9521234568698</v>
      </c>
      <c r="M75" t="str">
        <v>9521234569695</v>
      </c>
    </row>
    <row r="76" spans="4:13" x14ac:dyDescent="0.2">
      <c r="D76" t="str">
        <v>9521234560708</v>
      </c>
      <c r="E76" t="str">
        <v>9521234561705</v>
      </c>
      <c r="F76" t="str">
        <v>9521234562702</v>
      </c>
      <c r="G76" t="str">
        <v>9521234563709</v>
      </c>
      <c r="H76" t="str">
        <v>9521234564706</v>
      </c>
      <c r="I76" t="str">
        <v>9521234565703</v>
      </c>
      <c r="J76" t="str">
        <v>9521234566700</v>
      </c>
      <c r="K76" t="str">
        <v>9521234567707</v>
      </c>
      <c r="L76" t="str">
        <v>9521234568704</v>
      </c>
      <c r="M76" t="str">
        <v>9521234569701</v>
      </c>
    </row>
    <row r="77" spans="4:13" x14ac:dyDescent="0.2">
      <c r="D77" t="str">
        <v>9521234560715</v>
      </c>
      <c r="E77" t="str">
        <v>9521234561712</v>
      </c>
      <c r="F77" t="str">
        <v>9521234562719</v>
      </c>
      <c r="G77" t="str">
        <v>9521234563716</v>
      </c>
      <c r="H77" t="str">
        <v>9521234564713</v>
      </c>
      <c r="I77" t="str">
        <v>9521234565710</v>
      </c>
      <c r="J77" t="str">
        <v>9521234566717</v>
      </c>
      <c r="K77" t="str">
        <v>9521234567714</v>
      </c>
      <c r="L77" t="str">
        <v>9521234568711</v>
      </c>
      <c r="M77" t="str">
        <v>9521234569718</v>
      </c>
    </row>
    <row r="78" spans="4:13" x14ac:dyDescent="0.2">
      <c r="D78" t="str">
        <v>9521234560722</v>
      </c>
      <c r="E78" t="str">
        <v>9521234561729</v>
      </c>
      <c r="F78" t="str">
        <v>9521234562726</v>
      </c>
      <c r="G78" t="str">
        <v>9521234563723</v>
      </c>
      <c r="H78" t="str">
        <v>9521234564720</v>
      </c>
      <c r="I78" t="str">
        <v>9521234565727</v>
      </c>
      <c r="J78" t="str">
        <v>9521234566724</v>
      </c>
      <c r="K78" t="str">
        <v>9521234567721</v>
      </c>
      <c r="L78" t="str">
        <v>9521234568728</v>
      </c>
      <c r="M78" t="str">
        <v>9521234569725</v>
      </c>
    </row>
    <row r="79" spans="4:13" x14ac:dyDescent="0.2">
      <c r="D79" t="str">
        <v>9521234560739</v>
      </c>
      <c r="E79" t="str">
        <v>9521234561736</v>
      </c>
      <c r="F79" t="str">
        <v>9521234562733</v>
      </c>
      <c r="G79" t="str">
        <v>9521234563730</v>
      </c>
      <c r="H79" t="str">
        <v>9521234564737</v>
      </c>
      <c r="I79" t="str">
        <v>9521234565734</v>
      </c>
      <c r="J79" t="str">
        <v>9521234566731</v>
      </c>
      <c r="K79" t="str">
        <v>9521234567738</v>
      </c>
      <c r="L79" t="str">
        <v>9521234568735</v>
      </c>
      <c r="M79" t="str">
        <v>9521234569732</v>
      </c>
    </row>
    <row r="80" spans="4:13" x14ac:dyDescent="0.2">
      <c r="D80" t="str">
        <v>9521234560746</v>
      </c>
      <c r="E80" t="str">
        <v>9521234561743</v>
      </c>
      <c r="F80" t="str">
        <v>9521234562740</v>
      </c>
      <c r="G80" t="str">
        <v>9521234563747</v>
      </c>
      <c r="H80" t="str">
        <v>9521234564744</v>
      </c>
      <c r="I80" t="str">
        <v>9521234565741</v>
      </c>
      <c r="J80" t="str">
        <v>9521234566748</v>
      </c>
      <c r="K80" t="str">
        <v>9521234567745</v>
      </c>
      <c r="L80" t="str">
        <v>9521234568742</v>
      </c>
      <c r="M80" t="str">
        <v>9521234569749</v>
      </c>
    </row>
    <row r="81" spans="4:13" x14ac:dyDescent="0.2">
      <c r="D81" t="str">
        <v>9521234560753</v>
      </c>
      <c r="E81" t="str">
        <v>9521234561750</v>
      </c>
      <c r="F81" t="str">
        <v>9521234562757</v>
      </c>
      <c r="G81" t="str">
        <v>9521234563754</v>
      </c>
      <c r="H81" t="str">
        <v>9521234564751</v>
      </c>
      <c r="I81" t="str">
        <v>9521234565758</v>
      </c>
      <c r="J81" t="str">
        <v>9521234566755</v>
      </c>
      <c r="K81" t="str">
        <v>9521234567752</v>
      </c>
      <c r="L81" t="str">
        <v>9521234568759</v>
      </c>
      <c r="M81" t="str">
        <v>9521234569756</v>
      </c>
    </row>
    <row r="82" spans="4:13" x14ac:dyDescent="0.2">
      <c r="D82" t="str">
        <v>9521234560760</v>
      </c>
      <c r="E82" t="str">
        <v>9521234561767</v>
      </c>
      <c r="F82" t="str">
        <v>9521234562764</v>
      </c>
      <c r="G82" t="str">
        <v>9521234563761</v>
      </c>
      <c r="H82" t="str">
        <v>9521234564768</v>
      </c>
      <c r="I82" t="str">
        <v>9521234565765</v>
      </c>
      <c r="J82" t="str">
        <v>9521234566762</v>
      </c>
      <c r="K82" t="str">
        <v>9521234567769</v>
      </c>
      <c r="L82" t="str">
        <v>9521234568766</v>
      </c>
      <c r="M82" t="str">
        <v>9521234569763</v>
      </c>
    </row>
    <row r="83" spans="4:13" x14ac:dyDescent="0.2">
      <c r="D83" t="str">
        <v>9521234560777</v>
      </c>
      <c r="E83" t="str">
        <v>9521234561774</v>
      </c>
      <c r="F83" t="str">
        <v>9521234562771</v>
      </c>
      <c r="G83" t="str">
        <v>9521234563778</v>
      </c>
      <c r="H83" t="str">
        <v>9521234564775</v>
      </c>
      <c r="I83" t="str">
        <v>9521234565772</v>
      </c>
      <c r="J83" t="str">
        <v>9521234566779</v>
      </c>
      <c r="K83" t="str">
        <v>9521234567776</v>
      </c>
      <c r="L83" t="str">
        <v>9521234568773</v>
      </c>
      <c r="M83" t="str">
        <v>9521234569770</v>
      </c>
    </row>
    <row r="84" spans="4:13" x14ac:dyDescent="0.2">
      <c r="D84" t="str">
        <v>9521234560784</v>
      </c>
      <c r="E84" t="str">
        <v>9521234561781</v>
      </c>
      <c r="F84" t="str">
        <v>9521234562788</v>
      </c>
      <c r="G84" t="str">
        <v>9521234563785</v>
      </c>
      <c r="H84" t="str">
        <v>9521234564782</v>
      </c>
      <c r="I84" t="str">
        <v>9521234565789</v>
      </c>
      <c r="J84" t="str">
        <v>9521234566786</v>
      </c>
      <c r="K84" t="str">
        <v>9521234567783</v>
      </c>
      <c r="L84" t="str">
        <v>9521234568780</v>
      </c>
      <c r="M84" t="str">
        <v>9521234569787</v>
      </c>
    </row>
    <row r="85" spans="4:13" x14ac:dyDescent="0.2">
      <c r="D85" t="str">
        <v>9521234560791</v>
      </c>
      <c r="E85" t="str">
        <v>9521234561798</v>
      </c>
      <c r="F85" t="str">
        <v>9521234562795</v>
      </c>
      <c r="G85" t="str">
        <v>9521234563792</v>
      </c>
      <c r="H85" t="str">
        <v>9521234564799</v>
      </c>
      <c r="I85" t="str">
        <v>9521234565796</v>
      </c>
      <c r="J85" t="str">
        <v>9521234566793</v>
      </c>
      <c r="K85" t="str">
        <v>9521234567790</v>
      </c>
      <c r="L85" t="str">
        <v>9521234568797</v>
      </c>
      <c r="M85" t="str">
        <v>9521234569794</v>
      </c>
    </row>
    <row r="86" spans="4:13" x14ac:dyDescent="0.2">
      <c r="D86" t="str">
        <v>9521234560807</v>
      </c>
      <c r="E86" t="str">
        <v>9521234561804</v>
      </c>
      <c r="F86" t="str">
        <v>9521234562801</v>
      </c>
      <c r="G86" t="str">
        <v>9521234563808</v>
      </c>
      <c r="H86" t="str">
        <v>9521234564805</v>
      </c>
      <c r="I86" t="str">
        <v>9521234565802</v>
      </c>
      <c r="J86" t="str">
        <v>9521234566809</v>
      </c>
      <c r="K86" t="str">
        <v>9521234567806</v>
      </c>
      <c r="L86" t="str">
        <v>9521234568803</v>
      </c>
      <c r="M86" t="str">
        <v>9521234569800</v>
      </c>
    </row>
    <row r="87" spans="4:13" x14ac:dyDescent="0.2">
      <c r="D87" t="str">
        <v>9521234560814</v>
      </c>
      <c r="E87" t="str">
        <v>9521234561811</v>
      </c>
      <c r="F87" t="str">
        <v>9521234562818</v>
      </c>
      <c r="G87" t="str">
        <v>9521234563815</v>
      </c>
      <c r="H87" t="str">
        <v>9521234564812</v>
      </c>
      <c r="I87" t="str">
        <v>9521234565819</v>
      </c>
      <c r="J87" t="str">
        <v>9521234566816</v>
      </c>
      <c r="K87" t="str">
        <v>9521234567813</v>
      </c>
      <c r="L87" t="str">
        <v>9521234568810</v>
      </c>
      <c r="M87" t="str">
        <v>9521234569817</v>
      </c>
    </row>
    <row r="88" spans="4:13" x14ac:dyDescent="0.2">
      <c r="D88" t="str">
        <v>9521234560821</v>
      </c>
      <c r="E88" t="str">
        <v>9521234561828</v>
      </c>
      <c r="F88" t="str">
        <v>9521234562825</v>
      </c>
      <c r="G88" t="str">
        <v>9521234563822</v>
      </c>
      <c r="H88" t="str">
        <v>9521234564829</v>
      </c>
      <c r="I88" t="str">
        <v>9521234565826</v>
      </c>
      <c r="J88" t="str">
        <v>9521234566823</v>
      </c>
      <c r="K88" t="str">
        <v>9521234567820</v>
      </c>
      <c r="L88" t="str">
        <v>9521234568827</v>
      </c>
      <c r="M88" t="str">
        <v>9521234569824</v>
      </c>
    </row>
    <row r="89" spans="4:13" x14ac:dyDescent="0.2">
      <c r="D89" t="str">
        <v>9521234560838</v>
      </c>
      <c r="E89" t="str">
        <v>9521234561835</v>
      </c>
      <c r="F89" t="str">
        <v>9521234562832</v>
      </c>
      <c r="G89" t="str">
        <v>9521234563839</v>
      </c>
      <c r="H89" t="str">
        <v>9521234564836</v>
      </c>
      <c r="I89" t="str">
        <v>9521234565833</v>
      </c>
      <c r="J89" t="str">
        <v>9521234566830</v>
      </c>
      <c r="K89" t="str">
        <v>9521234567837</v>
      </c>
      <c r="L89" t="str">
        <v>9521234568834</v>
      </c>
      <c r="M89" t="str">
        <v>9521234569831</v>
      </c>
    </row>
    <row r="90" spans="4:13" x14ac:dyDescent="0.2">
      <c r="D90" t="str">
        <v>9521234560845</v>
      </c>
      <c r="E90" t="str">
        <v>9521234561842</v>
      </c>
      <c r="F90" t="str">
        <v>9521234562849</v>
      </c>
      <c r="G90" t="str">
        <v>9521234563846</v>
      </c>
      <c r="H90" t="str">
        <v>9521234564843</v>
      </c>
      <c r="I90" t="str">
        <v>9521234565840</v>
      </c>
      <c r="J90" t="str">
        <v>9521234566847</v>
      </c>
      <c r="K90" t="str">
        <v>9521234567844</v>
      </c>
      <c r="L90" t="str">
        <v>9521234568841</v>
      </c>
      <c r="M90" t="str">
        <v>9521234569848</v>
      </c>
    </row>
    <row r="91" spans="4:13" x14ac:dyDescent="0.2">
      <c r="D91" t="str">
        <v>9521234560852</v>
      </c>
      <c r="E91" t="str">
        <v>9521234561859</v>
      </c>
      <c r="F91" t="str">
        <v>9521234562856</v>
      </c>
      <c r="G91" t="str">
        <v>9521234563853</v>
      </c>
      <c r="H91" t="str">
        <v>9521234564850</v>
      </c>
      <c r="I91" t="str">
        <v>9521234565857</v>
      </c>
      <c r="J91" t="str">
        <v>9521234566854</v>
      </c>
      <c r="K91" t="str">
        <v>9521234567851</v>
      </c>
      <c r="L91" t="str">
        <v>9521234568858</v>
      </c>
      <c r="M91" t="str">
        <v>9521234569855</v>
      </c>
    </row>
    <row r="92" spans="4:13" x14ac:dyDescent="0.2">
      <c r="D92" t="str">
        <v>9521234560869</v>
      </c>
      <c r="E92" t="str">
        <v>9521234561866</v>
      </c>
      <c r="F92" t="str">
        <v>9521234562863</v>
      </c>
      <c r="G92" t="str">
        <v>9521234563860</v>
      </c>
      <c r="H92" t="str">
        <v>9521234564867</v>
      </c>
      <c r="I92" t="str">
        <v>9521234565864</v>
      </c>
      <c r="J92" t="str">
        <v>9521234566861</v>
      </c>
      <c r="K92" t="str">
        <v>9521234567868</v>
      </c>
      <c r="L92" t="str">
        <v>9521234568865</v>
      </c>
      <c r="M92" t="str">
        <v>9521234569862</v>
      </c>
    </row>
    <row r="93" spans="4:13" x14ac:dyDescent="0.2">
      <c r="D93" t="str">
        <v>9521234560876</v>
      </c>
      <c r="E93" t="str">
        <v>9521234561873</v>
      </c>
      <c r="F93" t="str">
        <v>9521234562870</v>
      </c>
      <c r="G93" t="str">
        <v>9521234563877</v>
      </c>
      <c r="H93" t="str">
        <v>9521234564874</v>
      </c>
      <c r="I93" t="str">
        <v>9521234565871</v>
      </c>
      <c r="J93" t="str">
        <v>9521234566878</v>
      </c>
      <c r="K93" t="str">
        <v>9521234567875</v>
      </c>
      <c r="L93" t="str">
        <v>9521234568872</v>
      </c>
      <c r="M93" t="str">
        <v>9521234569879</v>
      </c>
    </row>
    <row r="94" spans="4:13" x14ac:dyDescent="0.2">
      <c r="D94" t="str">
        <v>9521234560883</v>
      </c>
      <c r="E94" t="str">
        <v>9521234561880</v>
      </c>
      <c r="F94" t="str">
        <v>9521234562887</v>
      </c>
      <c r="G94" t="str">
        <v>9521234563884</v>
      </c>
      <c r="H94" t="str">
        <v>9521234564881</v>
      </c>
      <c r="I94" t="str">
        <v>9521234565888</v>
      </c>
      <c r="J94" t="str">
        <v>9521234566885</v>
      </c>
      <c r="K94" t="str">
        <v>9521234567882</v>
      </c>
      <c r="L94" t="str">
        <v>9521234568889</v>
      </c>
      <c r="M94" t="str">
        <v>9521234569886</v>
      </c>
    </row>
    <row r="95" spans="4:13" x14ac:dyDescent="0.2">
      <c r="D95" t="str">
        <v>9521234560890</v>
      </c>
      <c r="E95" t="str">
        <v>9521234561897</v>
      </c>
      <c r="F95" t="str">
        <v>9521234562894</v>
      </c>
      <c r="G95" t="str">
        <v>9521234563891</v>
      </c>
      <c r="H95" t="str">
        <v>9521234564898</v>
      </c>
      <c r="I95" t="str">
        <v>9521234565895</v>
      </c>
      <c r="J95" t="str">
        <v>9521234566892</v>
      </c>
      <c r="K95" t="str">
        <v>9521234567899</v>
      </c>
      <c r="L95" t="str">
        <v>9521234568896</v>
      </c>
      <c r="M95" t="str">
        <v>9521234569893</v>
      </c>
    </row>
    <row r="96" spans="4:13" x14ac:dyDescent="0.2">
      <c r="D96" t="str">
        <v>9521234560906</v>
      </c>
      <c r="E96" t="str">
        <v>9521234561903</v>
      </c>
      <c r="F96" t="str">
        <v>9521234562900</v>
      </c>
      <c r="G96" t="str">
        <v>9521234563907</v>
      </c>
      <c r="H96" t="str">
        <v>9521234564904</v>
      </c>
      <c r="I96" t="str">
        <v>9521234565901</v>
      </c>
      <c r="J96" t="str">
        <v>9521234566908</v>
      </c>
      <c r="K96" t="str">
        <v>9521234567905</v>
      </c>
      <c r="L96" t="str">
        <v>9521234568902</v>
      </c>
      <c r="M96" t="str">
        <v>9521234569909</v>
      </c>
    </row>
    <row r="97" spans="4:13" x14ac:dyDescent="0.2">
      <c r="D97" t="str">
        <v>9521234560913</v>
      </c>
      <c r="E97" t="str">
        <v>9521234561910</v>
      </c>
      <c r="F97" t="str">
        <v>9521234562917</v>
      </c>
      <c r="G97" t="str">
        <v>9521234563914</v>
      </c>
      <c r="H97" t="str">
        <v>9521234564911</v>
      </c>
      <c r="I97" t="str">
        <v>9521234565918</v>
      </c>
      <c r="J97" t="str">
        <v>9521234566915</v>
      </c>
      <c r="K97" t="str">
        <v>9521234567912</v>
      </c>
      <c r="L97" t="str">
        <v>9521234568919</v>
      </c>
      <c r="M97" t="str">
        <v>9521234569916</v>
      </c>
    </row>
    <row r="98" spans="4:13" x14ac:dyDescent="0.2">
      <c r="D98" t="str">
        <v>9521234560920</v>
      </c>
      <c r="E98" t="str">
        <v>9521234561927</v>
      </c>
      <c r="F98" t="str">
        <v>9521234562924</v>
      </c>
      <c r="G98" t="str">
        <v>9521234563921</v>
      </c>
      <c r="H98" t="str">
        <v>9521234564928</v>
      </c>
      <c r="I98" t="str">
        <v>9521234565925</v>
      </c>
      <c r="J98" t="str">
        <v>9521234566922</v>
      </c>
      <c r="K98" t="str">
        <v>9521234567929</v>
      </c>
      <c r="L98" t="str">
        <v>9521234568926</v>
      </c>
      <c r="M98" t="str">
        <v>9521234569923</v>
      </c>
    </row>
    <row r="99" spans="4:13" x14ac:dyDescent="0.2">
      <c r="D99" t="str">
        <v>9521234560937</v>
      </c>
      <c r="E99" t="str">
        <v>9521234561934</v>
      </c>
      <c r="F99" t="str">
        <v>9521234562931</v>
      </c>
      <c r="G99" t="str">
        <v>9521234563938</v>
      </c>
      <c r="H99" t="str">
        <v>9521234564935</v>
      </c>
      <c r="I99" t="str">
        <v>9521234565932</v>
      </c>
      <c r="J99" t="str">
        <v>9521234566939</v>
      </c>
      <c r="K99" t="str">
        <v>9521234567936</v>
      </c>
      <c r="L99" t="str">
        <v>9521234568933</v>
      </c>
      <c r="M99" t="str">
        <v>9521234569930</v>
      </c>
    </row>
    <row r="100" spans="4:13" x14ac:dyDescent="0.2">
      <c r="D100" t="str">
        <v>9521234560944</v>
      </c>
      <c r="E100" t="str">
        <v>9521234561941</v>
      </c>
      <c r="F100" t="str">
        <v>9521234562948</v>
      </c>
      <c r="G100" t="str">
        <v>9521234563945</v>
      </c>
      <c r="H100" t="str">
        <v>9521234564942</v>
      </c>
      <c r="I100" t="str">
        <v>9521234565949</v>
      </c>
      <c r="J100" t="str">
        <v>9521234566946</v>
      </c>
      <c r="K100" t="str">
        <v>9521234567943</v>
      </c>
      <c r="L100" t="str">
        <v>9521234568940</v>
      </c>
      <c r="M100" t="str">
        <v>9521234569947</v>
      </c>
    </row>
    <row r="101" spans="4:13" x14ac:dyDescent="0.2">
      <c r="D101" t="str">
        <v>9521234560951</v>
      </c>
      <c r="E101" t="str">
        <v>9521234561958</v>
      </c>
      <c r="F101" t="str">
        <v>9521234562955</v>
      </c>
      <c r="G101" t="str">
        <v>9521234563952</v>
      </c>
      <c r="H101" t="str">
        <v>9521234564959</v>
      </c>
      <c r="I101" t="str">
        <v>9521234565956</v>
      </c>
      <c r="J101" t="str">
        <v>9521234566953</v>
      </c>
      <c r="K101" t="str">
        <v>9521234567950</v>
      </c>
      <c r="L101" t="str">
        <v>9521234568957</v>
      </c>
      <c r="M101" t="str">
        <v>9521234569954</v>
      </c>
    </row>
    <row r="102" spans="4:13" x14ac:dyDescent="0.2">
      <c r="D102" t="str">
        <v>9521234560968</v>
      </c>
      <c r="E102" t="str">
        <v>9521234561965</v>
      </c>
      <c r="F102" t="str">
        <v>9521234562962</v>
      </c>
      <c r="G102" t="str">
        <v>9521234563969</v>
      </c>
      <c r="H102" t="str">
        <v>9521234564966</v>
      </c>
      <c r="I102" t="str">
        <v>9521234565963</v>
      </c>
      <c r="J102" t="str">
        <v>9521234566960</v>
      </c>
      <c r="K102" t="str">
        <v>9521234567967</v>
      </c>
      <c r="L102" t="str">
        <v>9521234568964</v>
      </c>
      <c r="M102" t="str">
        <v>9521234569961</v>
      </c>
    </row>
    <row r="103" spans="4:13" x14ac:dyDescent="0.2">
      <c r="D103" t="str">
        <v>9521234560975</v>
      </c>
      <c r="E103" t="str">
        <v>9521234561972</v>
      </c>
      <c r="F103" t="str">
        <v>9521234562979</v>
      </c>
      <c r="G103" t="str">
        <v>9521234563976</v>
      </c>
      <c r="H103" t="str">
        <v>9521234564973</v>
      </c>
      <c r="I103" t="str">
        <v>9521234565970</v>
      </c>
      <c r="J103" t="str">
        <v>9521234566977</v>
      </c>
      <c r="K103" t="str">
        <v>9521234567974</v>
      </c>
      <c r="L103" t="str">
        <v>9521234568971</v>
      </c>
      <c r="M103" t="str">
        <v>9521234569978</v>
      </c>
    </row>
    <row r="104" spans="4:13" x14ac:dyDescent="0.2">
      <c r="D104" t="str">
        <v>9521234560982</v>
      </c>
      <c r="E104" t="str">
        <v>9521234561989</v>
      </c>
      <c r="F104" t="str">
        <v>9521234562986</v>
      </c>
      <c r="G104" t="str">
        <v>9521234563983</v>
      </c>
      <c r="H104" t="str">
        <v>9521234564980</v>
      </c>
      <c r="I104" t="str">
        <v>9521234565987</v>
      </c>
      <c r="J104" t="str">
        <v>9521234566984</v>
      </c>
      <c r="K104" t="str">
        <v>9521234567981</v>
      </c>
      <c r="L104" t="str">
        <v>9521234568988</v>
      </c>
      <c r="M104" t="str">
        <v>9521234569985</v>
      </c>
    </row>
    <row r="105" spans="4:13" x14ac:dyDescent="0.2">
      <c r="D105" t="str">
        <v>9521234560999</v>
      </c>
      <c r="E105" t="str">
        <v>9521234561996</v>
      </c>
      <c r="F105" t="str">
        <v>9521234562993</v>
      </c>
      <c r="G105" t="str">
        <v>9521234563990</v>
      </c>
      <c r="H105" t="str">
        <v>9521234564997</v>
      </c>
      <c r="I105" t="str">
        <v>9521234565994</v>
      </c>
      <c r="J105" t="str">
        <v>9521234566991</v>
      </c>
      <c r="K105" t="str">
        <v>9521234567998</v>
      </c>
      <c r="L105" t="str">
        <v>9521234568995</v>
      </c>
      <c r="M105" t="str">
        <v>9521234569992</v>
      </c>
    </row>
  </sheetData>
  <mergeCells count="1">
    <mergeCell ref="D1:I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187A1-40E9-9043-8411-0A23D632AB14}">
  <sheetPr codeName="UseCaseSerializationSheet"/>
  <dimension ref="A1:H27"/>
  <sheetViews>
    <sheetView workbookViewId="0">
      <pane ySplit="7" topLeftCell="A8" activePane="bottomLeft" state="frozen"/>
      <selection pane="bottomLeft" activeCell="D1" sqref="D1:H5"/>
    </sheetView>
  </sheetViews>
  <sheetFormatPr baseColWidth="10" defaultRowHeight="16" x14ac:dyDescent="0.2"/>
  <cols>
    <col min="1" max="2" width="10.83203125" customWidth="1"/>
    <col min="4" max="8" width="25.83203125" customWidth="1"/>
  </cols>
  <sheetData>
    <row r="1" spans="1:8" x14ac:dyDescent="0.2">
      <c r="A1" s="18" t="s">
        <v>171</v>
      </c>
      <c r="B1" s="5">
        <v>10</v>
      </c>
      <c r="D1" s="24" t="s">
        <v>172</v>
      </c>
      <c r="E1" s="24"/>
      <c r="F1" s="24"/>
      <c r="G1" s="24"/>
      <c r="H1" s="24"/>
    </row>
    <row r="2" spans="1:8" x14ac:dyDescent="0.2">
      <c r="A2" s="18" t="s">
        <v>173</v>
      </c>
      <c r="B2" s="5">
        <v>7000</v>
      </c>
      <c r="D2" s="24"/>
      <c r="E2" s="24"/>
      <c r="F2" s="24"/>
      <c r="G2" s="24"/>
      <c r="H2" s="24"/>
    </row>
    <row r="3" spans="1:8" x14ac:dyDescent="0.2">
      <c r="A3" s="18" t="s">
        <v>174</v>
      </c>
      <c r="B3" s="5">
        <v>20</v>
      </c>
      <c r="D3" s="24"/>
      <c r="E3" s="24"/>
      <c r="F3" s="24"/>
      <c r="G3" s="24"/>
      <c r="H3" s="24"/>
    </row>
    <row r="4" spans="1:8" x14ac:dyDescent="0.2">
      <c r="A4" s="18" t="s">
        <v>175</v>
      </c>
      <c r="B4" t="s">
        <v>176</v>
      </c>
      <c r="D4" s="24"/>
      <c r="E4" s="24"/>
      <c r="F4" s="24"/>
      <c r="G4" s="24"/>
      <c r="H4" s="24"/>
    </row>
    <row r="5" spans="1:8" x14ac:dyDescent="0.2">
      <c r="A5" s="18" t="s">
        <v>160</v>
      </c>
      <c r="B5" s="5">
        <v>33333333</v>
      </c>
      <c r="D5" s="24"/>
      <c r="E5" s="24"/>
      <c r="F5" s="24"/>
      <c r="G5" s="24"/>
      <c r="H5" s="24"/>
    </row>
    <row r="7" spans="1:8" x14ac:dyDescent="0.2">
      <c r="D7" s="19" t="s">
        <v>177</v>
      </c>
      <c r="E7" s="19" t="s">
        <v>178</v>
      </c>
      <c r="F7" s="19" t="s">
        <v>179</v>
      </c>
      <c r="G7" s="19" t="s">
        <v>180</v>
      </c>
      <c r="H7" s="19" t="s">
        <v>181</v>
      </c>
    </row>
    <row r="8" spans="1:8" x14ac:dyDescent="0.2">
      <c r="D8" t="str" cm="1">
        <f t="array" ref="D8:D27">_xldudf_AIDCT_CREATENUMERICSEQUENCE(Length, StartValue, Count, _xlfn.SWITCH(Exclusion, "First zero", 1, "All numeric", 2, 0), Tweak)</f>
        <v>0278400475</v>
      </c>
      <c r="E8" t="str" cm="1">
        <f t="array" ref="E8:E27">_xldudf_AIDCT_CREATEHEXADECIMALSEQUENCE(Length, StartValue, Count, _xlfn.SWITCH(Exclusion, "First zero", 1, "All numeric", 2, 0), Tweak)</f>
        <v>C651B9FDE6</v>
      </c>
      <c r="F8" t="str" cm="1">
        <f t="array" ref="F8:F27">_xldudf_AIDCT_CREATEALPHABETICSEQUENCE(Length, StartValue, Count, _xlfn.SWITCH(Exclusion, "First zero", 1, "All numeric", 2, 0), Tweak)</f>
        <v>DGTWVILUZV</v>
      </c>
      <c r="G8" t="str" cm="1">
        <f t="array" ref="G8:G27">_xldudf_AIDCT_CREATEALPHANUMERICSEQUENCE(Length, StartValue, Count, _xlfn.SWITCH(Exclusion, "First zero", 1, "All numeric", 2, 0), Tweak)</f>
        <v>SGDRJXEMGH</v>
      </c>
      <c r="H8" t="str" cm="1">
        <f t="array" ref="H8:H27">_xldudf_AIDCT_GS1_CREATEAI82SEQUENCE(Length, StartValue, Count, _xlfn.SWITCH(Exclusion, "First zero", 1, "All numeric", 2, 0), Tweak)</f>
        <v>SMWUEy1mdw</v>
      </c>
    </row>
    <row r="9" spans="1:8" x14ac:dyDescent="0.2">
      <c r="D9" t="str">
        <v>4694325477</v>
      </c>
      <c r="E9" t="str">
        <v>6815B7BD4B</v>
      </c>
      <c r="F9" t="str">
        <v>SPPCRTVUKU</v>
      </c>
      <c r="G9" t="str">
        <v>SFKQ7KX4PF</v>
      </c>
      <c r="H9" t="str">
        <v>,H+lvf*2ia</v>
      </c>
    </row>
    <row r="10" spans="1:8" x14ac:dyDescent="0.2">
      <c r="D10" t="str">
        <v>2591920565</v>
      </c>
      <c r="E10" t="str">
        <v>C651BBFFE4</v>
      </c>
      <c r="F10" t="str">
        <v>VOJMZDHNKL</v>
      </c>
      <c r="G10" t="str">
        <v>SGDVIJJ41F</v>
      </c>
      <c r="H10" t="str">
        <v>H)6ZgYhdbE</v>
      </c>
    </row>
    <row r="11" spans="1:8" x14ac:dyDescent="0.2">
      <c r="D11" t="str">
        <v>4860277804</v>
      </c>
      <c r="E11" t="str">
        <v>6817B5BD49</v>
      </c>
      <c r="F11" t="str">
        <v>VLSDKQLWCZ</v>
      </c>
      <c r="G11" t="str">
        <v>MW0UMJD53L</v>
      </c>
      <c r="H11" t="str">
        <v>xQW!5mj5*r</v>
      </c>
    </row>
    <row r="12" spans="1:8" x14ac:dyDescent="0.2">
      <c r="D12" t="str">
        <v>0906725435</v>
      </c>
      <c r="E12" t="str">
        <v>536AB00AA8</v>
      </c>
      <c r="F12" t="str">
        <v>DGWAFQHJRR</v>
      </c>
      <c r="G12" t="str">
        <v>UDCC6BQJCW</v>
      </c>
      <c r="H12" t="str">
        <v>9,&gt;u'kkrI)</v>
      </c>
    </row>
    <row r="13" spans="1:8" x14ac:dyDescent="0.2">
      <c r="D13" t="str">
        <v>7647447386</v>
      </c>
      <c r="E13" t="str">
        <v>C75EE53041</v>
      </c>
      <c r="F13" t="str">
        <v>SPPCXKRZWY</v>
      </c>
      <c r="G13" t="str">
        <v>OT1VU8J738</v>
      </c>
      <c r="H13" t="str">
        <v>Xa4j+Ua&amp;A&gt;</v>
      </c>
    </row>
    <row r="14" spans="1:8" x14ac:dyDescent="0.2">
      <c r="D14" t="str">
        <v>6900738777</v>
      </c>
      <c r="E14" t="str">
        <v>536AB00AAA</v>
      </c>
      <c r="F14" t="str">
        <v>WJIYEPXTFZ</v>
      </c>
      <c r="G14" t="str">
        <v>UE4EDLI8OW</v>
      </c>
      <c r="H14" t="str">
        <v>I6/XKb3TaA</v>
      </c>
    </row>
    <row r="15" spans="1:8" x14ac:dyDescent="0.2">
      <c r="D15" t="str">
        <v>2375550461</v>
      </c>
      <c r="E15" t="str">
        <v>C55CE53043</v>
      </c>
      <c r="F15" t="str">
        <v>VLSDKQLUPL</v>
      </c>
      <c r="G15" t="str">
        <v>UBTP6WFWKK</v>
      </c>
      <c r="H15" t="str">
        <v>0uZ7(HYaEC</v>
      </c>
    </row>
    <row r="16" spans="1:8" x14ac:dyDescent="0.2">
      <c r="D16" t="str">
        <v>3438535985</v>
      </c>
      <c r="E16" t="str">
        <v>38D9276B78</v>
      </c>
      <c r="F16" t="str">
        <v>AIORHNTOHI</v>
      </c>
      <c r="G16" t="str">
        <v>DIZP5VH7ZU</v>
      </c>
      <c r="H16" t="str">
        <v>h;.Lv&amp;l8x.</v>
      </c>
    </row>
    <row r="17" spans="4:8" x14ac:dyDescent="0.2">
      <c r="D17" t="str">
        <v>2547899657</v>
      </c>
      <c r="E17" t="str">
        <v>DE5110956E</v>
      </c>
      <c r="F17" t="str">
        <v>QXPOEMTDZI</v>
      </c>
      <c r="G17" t="str">
        <v>OSZRUNWH7H</v>
      </c>
      <c r="H17" t="str">
        <v>FuLgx0Asw2</v>
      </c>
    </row>
    <row r="18" spans="4:8" x14ac:dyDescent="0.2">
      <c r="D18" t="str">
        <v>6760142727</v>
      </c>
      <c r="E18" t="str">
        <v>3AD925697A</v>
      </c>
      <c r="F18" t="str">
        <v>RSOQJARFDE</v>
      </c>
      <c r="G18" t="str">
        <v>J2JCU8LTBS</v>
      </c>
      <c r="H18" t="str">
        <v>DdA*PyeT"-</v>
      </c>
    </row>
    <row r="19" spans="4:8" x14ac:dyDescent="0.2">
      <c r="D19" t="str">
        <v>8408983831</v>
      </c>
      <c r="E19" t="str">
        <v>DC5110956C</v>
      </c>
      <c r="F19" t="str">
        <v>NCCQWALOIB</v>
      </c>
      <c r="G19" t="str">
        <v>UBRHADM9EL</v>
      </c>
      <c r="H19" t="str">
        <v>p%yIcozeGU</v>
      </c>
    </row>
    <row r="20" spans="4:8" x14ac:dyDescent="0.2">
      <c r="D20" t="str">
        <v>6775927368</v>
      </c>
      <c r="E20" t="str">
        <v>792B49C873</v>
      </c>
      <c r="F20" t="str">
        <v>BDQGIPIYZA</v>
      </c>
      <c r="G20" t="str">
        <v>VO31AKU5ON</v>
      </c>
      <c r="H20" t="str">
        <v>Y8c18Z1vPP</v>
      </c>
    </row>
    <row r="21" spans="4:8" x14ac:dyDescent="0.2">
      <c r="D21" t="str">
        <v>6065561502</v>
      </c>
      <c r="E21" t="str">
        <v>FC52548E3A</v>
      </c>
      <c r="F21" t="str">
        <v>QXNKIWQFBE</v>
      </c>
      <c r="G21" t="str">
        <v>2S68HLU5FB</v>
      </c>
      <c r="H21" t="str">
        <v>gb,-lUy)G,</v>
      </c>
    </row>
    <row r="22" spans="4:8" x14ac:dyDescent="0.2">
      <c r="D22" t="str">
        <v>7651746193</v>
      </c>
      <c r="E22" t="str">
        <v>7B294BCA71</v>
      </c>
      <c r="F22" t="str">
        <v>QXPESGXNRE</v>
      </c>
      <c r="G22" t="str">
        <v>Q4JDM7MS07</v>
      </c>
      <c r="H22" t="str">
        <v>5*aJ5XJw-D</v>
      </c>
    </row>
    <row r="23" spans="4:8" x14ac:dyDescent="0.2">
      <c r="D23" t="str">
        <v>9926041996</v>
      </c>
      <c r="E23" t="str">
        <v>FE50548E3A</v>
      </c>
      <c r="F23" t="str">
        <v>NXEFXCAXMN</v>
      </c>
      <c r="G23" t="str">
        <v>2SYEO1PJHZ</v>
      </c>
      <c r="H23" t="str">
        <v>donxEW:tcd</v>
      </c>
    </row>
    <row r="24" spans="4:8" x14ac:dyDescent="0.2">
      <c r="D24" t="str">
        <v>9643724104</v>
      </c>
      <c r="E24" t="str">
        <v>795C1B828D</v>
      </c>
      <c r="F24" t="str">
        <v>NWWQBEJBBQ</v>
      </c>
      <c r="G24" t="str">
        <v>BFCV2BD690</v>
      </c>
      <c r="H24" t="str">
        <v>h:&amp;0y9D(&amp;O</v>
      </c>
    </row>
    <row r="25" spans="4:8" x14ac:dyDescent="0.2">
      <c r="D25" t="str">
        <v>0974136333</v>
      </c>
      <c r="E25" t="str">
        <v>29F7908C55</v>
      </c>
      <c r="F25" t="str">
        <v>AZJDGHBCTJ</v>
      </c>
      <c r="G25" t="str">
        <v>LHYC23UM09</v>
      </c>
      <c r="H25" t="str">
        <v>JCUVrn)utQ</v>
      </c>
    </row>
    <row r="26" spans="4:8" x14ac:dyDescent="0.2">
      <c r="D26" t="str">
        <v>9286536222</v>
      </c>
      <c r="E26" t="str">
        <v>7B5C19828D</v>
      </c>
      <c r="F26" t="str">
        <v>LUWNVVMSDA</v>
      </c>
      <c r="G26" t="str">
        <v>GY4KHH3RAE</v>
      </c>
      <c r="H26" t="str">
        <v>Dd?eVB?frB</v>
      </c>
    </row>
    <row r="27" spans="4:8" x14ac:dyDescent="0.2">
      <c r="D27" t="str">
        <v>5223850229</v>
      </c>
      <c r="E27" t="str">
        <v>29F7928E55</v>
      </c>
      <c r="F27" t="str">
        <v>FTTBLJBKIX</v>
      </c>
      <c r="G27" t="str">
        <v>LHYC23UMEH</v>
      </c>
      <c r="H27" t="str">
        <v>p"q-g-O!5l</v>
      </c>
    </row>
  </sheetData>
  <mergeCells count="1">
    <mergeCell ref="D1:H5"/>
  </mergeCells>
  <dataValidations count="1">
    <dataValidation type="list" allowBlank="1" showInputMessage="1" showErrorMessage="1" sqref="B4" xr:uid="{B4DE0039-1CD9-154A-B466-3D07C66B5874}">
      <formula1>"None,First zero,All numeric"</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87F84-B717-1940-A046-938FA5D8F43A}">
  <sheetPr codeName="UseCaseNonNumericGMNSheet"/>
  <dimension ref="A1:C7"/>
  <sheetViews>
    <sheetView workbookViewId="0">
      <pane ySplit="3" topLeftCell="A4" activePane="bottomLeft" state="frozen"/>
      <selection pane="bottomLeft" sqref="A1:C1"/>
    </sheetView>
  </sheetViews>
  <sheetFormatPr baseColWidth="10" defaultRowHeight="16" x14ac:dyDescent="0.2"/>
  <cols>
    <col min="1" max="1" width="60.83203125" customWidth="1"/>
    <col min="2" max="3" width="40.83203125" customWidth="1"/>
  </cols>
  <sheetData>
    <row r="1" spans="1:3" ht="51" customHeight="1" x14ac:dyDescent="0.2">
      <c r="A1" s="24" t="s">
        <v>182</v>
      </c>
      <c r="B1" s="24"/>
      <c r="C1" s="24"/>
    </row>
    <row r="3" spans="1:3" x14ac:dyDescent="0.2">
      <c r="A3" t="s">
        <v>26</v>
      </c>
      <c r="B3" t="s">
        <v>27</v>
      </c>
      <c r="C3" t="s">
        <v>28</v>
      </c>
    </row>
    <row r="4" spans="1:3" ht="68" x14ac:dyDescent="0.2">
      <c r="A4" s="1" t="s">
        <v>183</v>
      </c>
      <c r="B4" s="20" t="str">
        <f ca="1">_xlfn.FORMULATEXT(CreateNonNumericGMNTable[[#This Row],[Result]])</f>
        <v>=AIDCT.GS1.createGMN("9528888", AIDCT.createAlphanumeric(4, 49360))</v>
      </c>
      <c r="C4" s="1" t="str" cm="1">
        <f t="array" ref="C4">_xldudf_AIDCT_GS1_CREATEGMN("9528888", _xldudf_AIDCT_CREATEALPHANUMERIC(4, 49360))</f>
        <v>9528888123423</v>
      </c>
    </row>
    <row r="5" spans="1:3" ht="34" x14ac:dyDescent="0.2">
      <c r="A5" s="1" t="s">
        <v>184</v>
      </c>
      <c r="B5" s="20" t="str">
        <f ca="1">_xlfn.FORMULATEXT(CreateNonNumericGMNTable[[#This Row],[Result]])</f>
        <v>=AIDCT.GS1.createGMN("9528888", AIDCT.createAlphanumeric(4, 49360, 2))</v>
      </c>
      <c r="C5" s="1" t="str" cm="1">
        <f t="array" ref="C5">_xldudf_AIDCT_GS1_CREATEGMN("9528888", _xldudf_AIDCT_CREATEALPHANUMERIC(4, 49360, 2))</f>
        <v>9528888134M3T</v>
      </c>
    </row>
    <row r="6" spans="1:3" ht="34" x14ac:dyDescent="0.2">
      <c r="A6" s="1" t="s">
        <v>185</v>
      </c>
      <c r="B6" s="20" t="str">
        <f ca="1">_xlfn.FORMULATEXT(CreateNonNumericGMNTable[[#This Row],[Result]])</f>
        <v>=AIDCT.GS1.createGMN("9528888", AIDCT.createAlphanumeric(4, 5143, 0, 5788))</v>
      </c>
      <c r="C6" s="1" t="str" cm="1">
        <f t="array" ref="C6">_xldudf_AIDCT_GS1_CREATEGMN("9528888", _xldudf_AIDCT_CREATEALPHANUMERIC(4, 5143, 0, 5788))</f>
        <v>9528888123423</v>
      </c>
    </row>
    <row r="7" spans="1:3" ht="68" x14ac:dyDescent="0.2">
      <c r="A7" s="1" t="s">
        <v>186</v>
      </c>
      <c r="B7" s="20" t="str">
        <f ca="1">_xlfn.FORMULATEXT(CreateNonNumericGMNTable[[#This Row],[Result]])</f>
        <v>=AIDCT.GS1.createGMN("9528888", AIDCT.createAlphanumeric(4, 5143, 2, 5788))</v>
      </c>
      <c r="C7" s="1" t="str" cm="1">
        <f t="array" ref="C7">_xldudf_AIDCT_GS1_CREATEGMN("9528888", _xldudf_AIDCT_CREATEALPHANUMERIC(4, 5143, 2, 5788))</f>
        <v>9528888O0YQDB</v>
      </c>
    </row>
  </sheetData>
  <mergeCells count="1">
    <mergeCell ref="A1:C1"/>
  </mergeCells>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7E9FB-66F2-5143-8279-E44F77B6DA65}">
  <sheetPr codeName="UseCaseEPCSGTINSheet"/>
  <dimension ref="A1:D18"/>
  <sheetViews>
    <sheetView workbookViewId="0">
      <pane ySplit="2" topLeftCell="A3" activePane="bottomLeft" state="frozen"/>
      <selection pane="bottomLeft" sqref="A1:D1"/>
    </sheetView>
  </sheetViews>
  <sheetFormatPr baseColWidth="10" defaultRowHeight="16" x14ac:dyDescent="0.2"/>
  <cols>
    <col min="1" max="1" width="20.83203125" customWidth="1"/>
    <col min="2" max="2" width="15.83203125" customWidth="1"/>
    <col min="3" max="3" width="35.83203125" customWidth="1"/>
    <col min="4" max="4" width="40.83203125" customWidth="1"/>
  </cols>
  <sheetData>
    <row r="1" spans="1:4" ht="85" customHeight="1" x14ac:dyDescent="0.2">
      <c r="A1" s="24" t="s">
        <v>187</v>
      </c>
      <c r="B1" s="24"/>
      <c r="C1" s="24"/>
      <c r="D1" s="24"/>
    </row>
    <row r="3" spans="1:4" ht="17" x14ac:dyDescent="0.2">
      <c r="A3" s="23" t="s">
        <v>188</v>
      </c>
      <c r="B3" s="8" t="s">
        <v>189</v>
      </c>
      <c r="D3" s="1" t="str" cm="1">
        <f t="array" ref="D3">_xldudf_AIDCT_GS1_VALIDATEGTIN(GTIN)</f>
        <v/>
      </c>
    </row>
    <row r="4" spans="1:4" ht="17" x14ac:dyDescent="0.2">
      <c r="A4" s="23" t="s">
        <v>190</v>
      </c>
      <c r="B4" s="30" t="s">
        <v>191</v>
      </c>
      <c r="D4" s="1" t="str" cm="1">
        <f t="array" ref="D4">IF(AND(LEN(Serial) &gt; 0, LEN(Serial) &lt;= 20), _xldudf_AIDCT_GS1_VALIDATEAI82(Serial), "Length must be between 1-20")</f>
        <v/>
      </c>
    </row>
    <row r="6" spans="1:4" ht="17" x14ac:dyDescent="0.2">
      <c r="A6" s="23" t="s">
        <v>192</v>
      </c>
      <c r="B6" s="7" t="str" cm="1">
        <f t="array" ref="B6">_xldudf_AIDCT_GS1_CONVERTTOGTIN14("", GTIN)</f>
        <v>09521234099994</v>
      </c>
      <c r="D6" s="20" t="str">
        <f ca="1">_xlfn.FORMULATEXT(GTIN14)</f>
        <v>=AIDCT.GS1.convertToGTIN14("", GTIN)</v>
      </c>
    </row>
    <row r="7" spans="1:4" ht="17" x14ac:dyDescent="0.2">
      <c r="A7" s="23" t="s">
        <v>193</v>
      </c>
      <c r="B7" s="7" t="str">
        <f>LEFT(GTIN14)</f>
        <v>0</v>
      </c>
      <c r="D7" s="20" t="str">
        <f ca="1">_xlfn.FORMULATEXT(IndicatorDigit)</f>
        <v>=LEFT(GTIN14)</v>
      </c>
    </row>
    <row r="8" spans="1:4" ht="17" x14ac:dyDescent="0.2">
      <c r="A8" s="23" t="s">
        <v>194</v>
      </c>
      <c r="B8" s="7" cm="1">
        <f t="array" ref="B8">_xldudf_AIDCT_GS1_GCPLENGTHOF("GTIN", GTIN14)</f>
        <v>7</v>
      </c>
      <c r="D8" s="20" t="str">
        <f ca="1">_xlfn.FORMULATEXT(GCPLength)</f>
        <v>=AIDCT.GS1.gcpLengthOf("GTIN", GTIN14)</v>
      </c>
    </row>
    <row r="9" spans="1:4" ht="17" x14ac:dyDescent="0.2">
      <c r="A9" s="23" t="s">
        <v>153</v>
      </c>
      <c r="B9" s="7" t="str">
        <f>MID(GTIN14, 2, GCPLength)</f>
        <v>9521234</v>
      </c>
      <c r="D9" s="20" t="str">
        <f ca="1">_xlfn.FORMULATEXT(GS1CompanyPrefix)</f>
        <v>=MID(GTIN14, 2, GCPLength)</v>
      </c>
    </row>
    <row r="10" spans="1:4" ht="17" x14ac:dyDescent="0.2">
      <c r="A10" s="23" t="s">
        <v>195</v>
      </c>
      <c r="B10" s="7" t="str">
        <f>MID(GTIN14, 2 + GCPLength, 12 - GCPLength)</f>
        <v>09999</v>
      </c>
      <c r="D10" s="20" t="str">
        <f ca="1">_xlfn.FORMULATEXT(Reference)</f>
        <v>=MID(GTIN14, 2 + GCPLength, 12 - GCPLength)</v>
      </c>
    </row>
    <row r="12" spans="1:4" ht="34" x14ac:dyDescent="0.2">
      <c r="A12" s="23" t="s">
        <v>196</v>
      </c>
      <c r="B12" s="28" t="str">
        <f>"urn:epc:id:sgtin:" &amp; GS1CompanyPrefix &amp; "." &amp; IndicatorDigit &amp; Reference &amp; "." &amp; Serial</f>
        <v>urn:epc:id:sgtin:9521234.009999.ABCD1234</v>
      </c>
      <c r="C12" s="29"/>
      <c r="D12" s="20" t="str">
        <f ca="1">_xlfn.FORMULATEXT(EPCSGTIN)</f>
        <v>="urn:epc:id:sgtin:" &amp; GS1CompanyPrefix &amp; "." &amp; IndicatorDigit &amp; Reference &amp; "." &amp; Serial</v>
      </c>
    </row>
    <row r="14" spans="1:4" x14ac:dyDescent="0.2">
      <c r="A14" s="23" t="s">
        <v>197</v>
      </c>
      <c r="B14" s="28" t="str" cm="1">
        <f t="array" ref="B14">_xldudf_AIDCT_GS1_GCPLENGTHDATETIME()</f>
        <v>2025-12-22T20:41:04.937Z</v>
      </c>
      <c r="C14" s="29"/>
      <c r="D14" s="21" t="str">
        <f ca="1">_xlfn.FORMULATEXT(GCPLengthDateTime)</f>
        <v>=AIDCT.GS1.gcpLengthDateTime()</v>
      </c>
    </row>
    <row r="16" spans="1:4" x14ac:dyDescent="0.2">
      <c r="A16" s="19" t="s">
        <v>198</v>
      </c>
      <c r="D16" s="21" t="str">
        <f ca="1">_xlfn.FORMULATEXT(GCPLengthDisclaimer)</f>
        <v>=AIDCT.GS1.gcpLengthDisclaimer()</v>
      </c>
    </row>
    <row r="18" spans="1:4" ht="340" customHeight="1" x14ac:dyDescent="0.2">
      <c r="A18" s="24" t="str" cm="1">
        <f t="array" ref="A18">_xldudf_AIDCT_GS1_GCPLENGTHDISCLAIMER()</f>
        <v xml:space="preserve">Copyright © 2025 GS1 AISBL. GS1 and the GS1 logo are registered trademarks of GS1 AISBL. As of December 2025, the GCP length table will be password-protected. If you require access, notify us via https://gs1.wufoo.com/forms/gcp-length-table-request-for-access/ Questions and further info: craig.alan.repec@gs1.org
DISCLAIMER
THIS DOCUMENT IS PROVIDED “AS IS” WITH NO WARRANTIES WHATSOEVER, INCLUDING ANY WARRANTY OF MERCHANTABILITY, NONINFRINGMENT, FITNESS FOR PARTICULAR PURPOSE, OR ANY WARRANTY OTHER WISE ARISING OUT OF THIS DOCUMENT.
GS1 disclaims all liability for any damages arising from use or misuse of this document, whether special, indirect, consequential, or compensatory damages, and including liability for infringement of any intellectual property rights, relating to use of information in or reliance upon this document.
GS1 retains the right to make changes to this document at any time, without notice.
GS1 makes no warranty for the use of this document and assumes no responsibility for any errors which may appear in the document, nor does it make a commitment to update the information contained herein.
</v>
      </c>
      <c r="B18" s="24"/>
      <c r="C18" s="24"/>
      <c r="D18" s="24"/>
    </row>
  </sheetData>
  <mergeCells count="4">
    <mergeCell ref="A1:D1"/>
    <mergeCell ref="B12:C12"/>
    <mergeCell ref="B14:C14"/>
    <mergeCell ref="A18:D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05156-FC0E-034D-9A5F-5D4DBE565E42}">
  <sheetPr codeName="SequencesSheet"/>
  <dimension ref="A1:C30"/>
  <sheetViews>
    <sheetView workbookViewId="0">
      <pane ySplit="3" topLeftCell="A4" activePane="bottomLeft" state="frozen"/>
      <selection pane="bottomLeft" sqref="A1:C1"/>
    </sheetView>
  </sheetViews>
  <sheetFormatPr baseColWidth="10" defaultRowHeight="16" x14ac:dyDescent="0.2"/>
  <cols>
    <col min="1" max="1" width="60.83203125" customWidth="1"/>
    <col min="2" max="3" width="40.83203125" customWidth="1"/>
  </cols>
  <sheetData>
    <row r="1" spans="1:3" ht="119" customHeight="1" x14ac:dyDescent="0.2">
      <c r="A1" s="24" t="s">
        <v>25</v>
      </c>
      <c r="B1" s="24"/>
      <c r="C1" s="24"/>
    </row>
    <row r="3" spans="1:3" x14ac:dyDescent="0.2">
      <c r="A3" t="s">
        <v>26</v>
      </c>
      <c r="B3" t="s">
        <v>27</v>
      </c>
      <c r="C3" t="s">
        <v>28</v>
      </c>
    </row>
    <row r="4" spans="1:3" ht="85" x14ac:dyDescent="0.2">
      <c r="A4" s="1" t="s">
        <v>29</v>
      </c>
      <c r="B4" s="20" t="str">
        <f ca="1">_xlfn.FORMULATEXT(SequencesTable[[#This Row],[Result]])</f>
        <v>=AIDCT.forwardTransform(10000, 1234)</v>
      </c>
      <c r="C4" s="1" cm="1">
        <f t="array" ref="C4">_xldudf_AIDCT_FORWARDTRANSFORM(10000, 1234)</f>
        <v>1234</v>
      </c>
    </row>
    <row r="5" spans="1:3" ht="51" x14ac:dyDescent="0.2">
      <c r="A5" s="1" t="s">
        <v>30</v>
      </c>
      <c r="B5" s="20" t="str">
        <f ca="1">_xlfn.FORMULATEXT(SequencesTable[[#This Row],[Result]])</f>
        <v>=AIDCT.reverseTransform(10000, 1234)</v>
      </c>
      <c r="C5" s="1" cm="1">
        <f t="array" ref="C5">_xldudf_AIDCT_REVERSETRANSFORM(10000, 1234)</f>
        <v>1234</v>
      </c>
    </row>
    <row r="6" spans="1:3" ht="68" x14ac:dyDescent="0.2">
      <c r="A6" s="1" t="s">
        <v>31</v>
      </c>
      <c r="B6" s="20" t="str">
        <f ca="1">_xlfn.FORMULATEXT(SequencesTable[[#This Row],[Result]])</f>
        <v>=AIDCT.forwardTransform(10000, 1234, 5678)</v>
      </c>
      <c r="C6" s="1" cm="1">
        <f t="array" ref="C6">_xldudf_AIDCT_FORWARDTRANSFORM(10000, 1234, 5678)</f>
        <v>7746</v>
      </c>
    </row>
    <row r="7" spans="1:3" ht="34" x14ac:dyDescent="0.2">
      <c r="A7" s="1" t="s">
        <v>32</v>
      </c>
      <c r="B7" s="20" t="str">
        <f ca="1">_xlfn.FORMULATEXT(SequencesTable[[#This Row],[Result]])</f>
        <v>=AIDCT.reverseTransform(10000, 7746, 5678)</v>
      </c>
      <c r="C7" s="1" cm="1">
        <f t="array" ref="C7">_xldudf_AIDCT_REVERSETRANSFORM(10000, 7746, 5678)</f>
        <v>1234</v>
      </c>
    </row>
    <row r="8" spans="1:3" ht="17" x14ac:dyDescent="0.2">
      <c r="A8" s="1" t="s">
        <v>33</v>
      </c>
      <c r="B8" s="20" t="str">
        <f ca="1">_xlfn.FORMULATEXT(SequencesTable[[#This Row],[Result]])</f>
        <v>=AIDCT.forwardTransform(10000, 1234, 0)</v>
      </c>
      <c r="C8" s="1" cm="1">
        <f t="array" ref="C8">_xldudf_AIDCT_FORWARDTRANSFORM(10000, 1234, 0)</f>
        <v>1234</v>
      </c>
    </row>
    <row r="9" spans="1:3" ht="34" x14ac:dyDescent="0.2">
      <c r="A9" s="1" t="s">
        <v>34</v>
      </c>
      <c r="B9" s="20" t="str">
        <f ca="1">_xlfn.FORMULATEXT(SequencesTable[[#This Row],[Result]])</f>
        <v>=AIDCT.reverseTransform(10000, 7746, 0)</v>
      </c>
      <c r="C9" s="1" cm="1">
        <f t="array" ref="C9">_xldudf_AIDCT_REVERSETRANSFORM(10000, 7746, 0)</f>
        <v>7746</v>
      </c>
    </row>
    <row r="10" spans="1:3" ht="17" x14ac:dyDescent="0.2">
      <c r="A10" s="1" t="s">
        <v>35</v>
      </c>
      <c r="B10" s="20" t="str">
        <f ca="1">_xlfn.FORMULATEXT(SequencesTable[[#This Row],[Result]])</f>
        <v>=AIDCT.forwardTransform(10000, 1234, 5679)</v>
      </c>
      <c r="C10" s="1" cm="1">
        <f t="array" ref="C10">_xldudf_AIDCT_FORWARDTRANSFORM(10000, 1234, 5679)</f>
        <v>9961</v>
      </c>
    </row>
    <row r="11" spans="1:3" ht="17" x14ac:dyDescent="0.2">
      <c r="A11" s="1" t="s">
        <v>36</v>
      </c>
      <c r="B11" s="20" t="str">
        <f ca="1">_xlfn.FORMULATEXT(SequencesTable[[#This Row],[Result]])</f>
        <v>=AIDCT.forwardTransform(9999, 1234, 5678)</v>
      </c>
      <c r="C11" s="1" cm="1">
        <f t="array" ref="C11">_xldudf_AIDCT_FORWARDTRANSFORM(9999, 1234, 5678)</f>
        <v>2980</v>
      </c>
    </row>
    <row r="12" spans="1:3" ht="68" x14ac:dyDescent="0.2">
      <c r="A12" s="1" t="s">
        <v>37</v>
      </c>
      <c r="B12" s="20" t="str">
        <f ca="1">_xlfn.FORMULATEXT(SequencesTable[[#This Row],[Result]])</f>
        <v>=TEXTJOIN(", ", FALSE, AIDCT.forwardTransformSequence(10000, 1234, 10))</v>
      </c>
      <c r="C12" s="1" t="str">
        <f>_xlfn.TEXTJOIN(", ", FALSE, _xldudf_AIDCT_FORWARDTRANSFORMSEQUENCE(10000, 1234, 10))</f>
        <v>1234, 1235, 1236, 1237, 1238, 1239, 1240, 1241, 1242, 1243</v>
      </c>
    </row>
    <row r="13" spans="1:3" ht="51" x14ac:dyDescent="0.2">
      <c r="A13" s="1" t="s">
        <v>38</v>
      </c>
      <c r="B13" s="20" t="str">
        <f ca="1">_xlfn.FORMULATEXT(SequencesTable[[#This Row],[Result]])</f>
        <v>=TEXTJOIN(", ", FALSE, AIDCT.forwardTransformSequence(10000, 1234, 10, 5678))</v>
      </c>
      <c r="C13" s="1" t="str">
        <f>_xlfn.TEXTJOIN(", ", FALSE, _xldudf_AIDCT_FORWARDTRANSFORMSEQUENCE(10000, 1234, 10, 5678))</f>
        <v>7746, 7881, 5142, 7887, 7681, 7885, 7828, 271, 3792, 1658</v>
      </c>
    </row>
    <row r="14" spans="1:3" ht="51" x14ac:dyDescent="0.2">
      <c r="A14" s="1" t="s">
        <v>39</v>
      </c>
      <c r="B14" s="20" t="str">
        <f ca="1">_xlfn.FORMULATEXT(SequencesTable[[#This Row],[Result]])</f>
        <v>=AIDCT.createNumeric(4, 1234)</v>
      </c>
      <c r="C14" s="1" t="str" cm="1">
        <f t="array" ref="C14">_xldudf_AIDCT_CREATENUMERIC(4, 1234)</f>
        <v>1234</v>
      </c>
    </row>
    <row r="15" spans="1:3" ht="102" x14ac:dyDescent="0.2">
      <c r="A15" s="1" t="s">
        <v>40</v>
      </c>
      <c r="B15" s="20" t="str">
        <f ca="1">_xlfn.FORMULATEXT(SequencesTable[[#This Row],[Result]])</f>
        <v>=AIDCT.createNumeric(4, 1234, 1)</v>
      </c>
      <c r="C15" s="1" t="str" cm="1">
        <f t="array" ref="C15">_xldudf_AIDCT_CREATENUMERIC(4, 1234, 1)</f>
        <v>2234</v>
      </c>
    </row>
    <row r="16" spans="1:3" ht="17" x14ac:dyDescent="0.2">
      <c r="A16" s="1" t="s">
        <v>41</v>
      </c>
      <c r="B16" s="20" t="str">
        <f ca="1">_xlfn.FORMULATEXT(SequencesTable[[#This Row],[Result]])</f>
        <v>=AIDCT.createNumeric(4, 1234, 0)</v>
      </c>
      <c r="C16" s="1" t="str" cm="1">
        <f t="array" ref="C16">_xldudf_AIDCT_CREATENUMERIC(4, 1234, 0)</f>
        <v>1234</v>
      </c>
    </row>
    <row r="17" spans="1:3" ht="34" x14ac:dyDescent="0.2">
      <c r="A17" s="1" t="s">
        <v>42</v>
      </c>
      <c r="B17" s="20" t="str">
        <f ca="1">_xlfn.FORMULATEXT(SequencesTable[[#This Row],[Result]])</f>
        <v>=AIDCT.createNumeric(4, 1234, 0, 5678)</v>
      </c>
      <c r="C17" s="1" t="str" cm="1">
        <f t="array" ref="C17">_xldudf_AIDCT_CREATENUMERIC(4, 1234, 0, 5678)</f>
        <v>7746</v>
      </c>
    </row>
    <row r="18" spans="1:3" ht="34" x14ac:dyDescent="0.2">
      <c r="A18" s="1" t="s">
        <v>43</v>
      </c>
      <c r="B18" s="20" t="str">
        <f ca="1">_xlfn.FORMULATEXT(SequencesTable[[#This Row],[Result]])</f>
        <v>=AIDCT.createNumeric(4, 1234, 1, 5678)</v>
      </c>
      <c r="C18" s="1" t="str" cm="1">
        <f t="array" ref="C18">_xldudf_AIDCT_CREATENUMERIC(4, 1234, 1, 5678)</f>
        <v>9640</v>
      </c>
    </row>
    <row r="19" spans="1:3" ht="34" x14ac:dyDescent="0.2">
      <c r="A19" s="1" t="s">
        <v>44</v>
      </c>
      <c r="B19" s="20" t="str">
        <f ca="1">_xlfn.FORMULATEXT(SequencesTable[[#This Row],[Result]])</f>
        <v>=AIDCT.createHexadecimal(4, 1234)</v>
      </c>
      <c r="C19" s="1" t="str" cm="1">
        <f t="array" ref="C19">_xldudf_AIDCT_CREATEHEXADECIMAL(4, 1234)</f>
        <v>04D2</v>
      </c>
    </row>
    <row r="20" spans="1:3" ht="17" x14ac:dyDescent="0.2">
      <c r="A20" s="1" t="s">
        <v>45</v>
      </c>
      <c r="B20" s="20" t="str">
        <f ca="1">_xlfn.FORMULATEXT(SequencesTable[[#This Row],[Result]])</f>
        <v>=AIDCT.createAlphabetic(4, 1234)</v>
      </c>
      <c r="C20" s="1" t="str" cm="1">
        <f t="array" ref="C20">_xldudf_AIDCT_CREATEALPHABETIC(4, 1234)</f>
        <v>ABVM</v>
      </c>
    </row>
    <row r="21" spans="1:3" ht="17" x14ac:dyDescent="0.2">
      <c r="A21" s="1" t="s">
        <v>46</v>
      </c>
      <c r="B21" s="20" t="str">
        <f ca="1">_xlfn.FORMULATEXT(SequencesTable[[#This Row],[Result]])</f>
        <v>=AIDCT.createAlphanumeric(4, 1234)</v>
      </c>
      <c r="C21" s="1" t="str" cm="1">
        <f t="array" ref="C21">_xldudf_AIDCT_CREATEALPHANUMERIC(4, 1234)</f>
        <v>00YA</v>
      </c>
    </row>
    <row r="22" spans="1:3" ht="17" x14ac:dyDescent="0.2">
      <c r="A22" s="1" t="s">
        <v>47</v>
      </c>
      <c r="B22" s="20" t="str">
        <f ca="1">_xlfn.FORMULATEXT(SequencesTable[[#This Row],[Result]])</f>
        <v>=AIDCT.createHexadecimal(4, 1234, 1)</v>
      </c>
      <c r="C22" s="1" t="str" cm="1">
        <f t="array" ref="C22">_xldudf_AIDCT_CREATEHEXADECIMAL(4, 1234, 1)</f>
        <v>14D2</v>
      </c>
    </row>
    <row r="23" spans="1:3" ht="17" x14ac:dyDescent="0.2">
      <c r="A23" s="1" t="s">
        <v>48</v>
      </c>
      <c r="B23" s="20" t="str">
        <f ca="1">_xlfn.FORMULATEXT(SequencesTable[[#This Row],[Result]])</f>
        <v>=AIDCT.createAlphanumeric(4, 1234, 1)</v>
      </c>
      <c r="C23" s="1" t="str" cm="1">
        <f t="array" ref="C23">_xldudf_AIDCT_CREATEALPHANUMERIC(4, 1234, 1)</f>
        <v>10YA</v>
      </c>
    </row>
    <row r="24" spans="1:3" ht="51" x14ac:dyDescent="0.2">
      <c r="A24" s="1" t="s">
        <v>49</v>
      </c>
      <c r="B24" s="20" t="str">
        <f ca="1">_xlfn.FORMULATEXT(SequencesTable[[#This Row],[Result]])</f>
        <v>=AIDCT.createHexadecimal(4, 1234, 2)</v>
      </c>
      <c r="C24" s="1" t="str" cm="1">
        <f t="array" ref="C24">_xldudf_AIDCT_CREATEHEXADECIMAL(4, 1234, 2)</f>
        <v>07F2</v>
      </c>
    </row>
    <row r="25" spans="1:3" ht="17" x14ac:dyDescent="0.2">
      <c r="A25" s="1" t="s">
        <v>50</v>
      </c>
      <c r="B25" s="20" t="str">
        <f ca="1">_xlfn.FORMULATEXT(SequencesTable[[#This Row],[Result]])</f>
        <v>=AIDCT.createAlphanumeric(4, 1234, 2)</v>
      </c>
      <c r="C25" s="1" t="str" cm="1">
        <f t="array" ref="C25">_xldudf_AIDCT_CREATEALPHANUMERIC(4, 1234, 2)</f>
        <v>011M</v>
      </c>
    </row>
    <row r="26" spans="1:3" ht="51" x14ac:dyDescent="0.2">
      <c r="A26" s="1" t="s">
        <v>51</v>
      </c>
      <c r="B26" s="20" t="str">
        <f ca="1">_xlfn.FORMULATEXT(SequencesTable[[#This Row],[Result]])</f>
        <v>=AIDCT.createAlphabetic(4, 1234, , 5678)</v>
      </c>
      <c r="C26" s="1" t="str" cm="1">
        <f t="array" ref="C26">_xldudf_AIDCT_CREATEALPHABETIC(4, 1234, , 5678)</f>
        <v>IPBF</v>
      </c>
    </row>
    <row r="27" spans="1:3" ht="51" x14ac:dyDescent="0.2">
      <c r="A27" s="1" t="s">
        <v>52</v>
      </c>
      <c r="B27" s="20" t="str">
        <f ca="1">_xlfn.FORMULATEXT(SequencesTable[[#This Row],[Result]])</f>
        <v>=AIDCT.createAlphanumeric(4, 1234, 2, 5678)</v>
      </c>
      <c r="C27" s="1" t="str" cm="1">
        <f t="array" ref="C27">_xldudf_AIDCT_CREATEALPHANUMERIC(4, 1234, 2, 5678)</f>
        <v>ITJW</v>
      </c>
    </row>
    <row r="28" spans="1:3" ht="34" x14ac:dyDescent="0.2">
      <c r="A28" s="1" t="s">
        <v>53</v>
      </c>
      <c r="B28" s="20" t="str">
        <f ca="1">_xlfn.FORMULATEXT(SequencesTable[[#This Row],[Result]])</f>
        <v>=AIDCT.createAlphanumeric(4, 1234, 2, 56789012)</v>
      </c>
      <c r="C28" s="1" t="str" cm="1">
        <f t="array" ref="C28">_xldudf_AIDCT_CREATEALPHANUMERIC(4, 1234, 2, 56789012)</f>
        <v>XJV0</v>
      </c>
    </row>
    <row r="29" spans="1:3" ht="51" x14ac:dyDescent="0.2">
      <c r="A29" s="1" t="s">
        <v>54</v>
      </c>
      <c r="B29" s="20" t="str">
        <f ca="1">_xlfn.FORMULATEXT(SequencesTable[[#This Row],[Result]])</f>
        <v>=TEXTJOIN(", ", FALSE, AIDCT.createHexadecimalSequence(4, 1234, 10))</v>
      </c>
      <c r="C29" s="1" t="str">
        <f>_xlfn.TEXTJOIN(", ", FALSE, _xldudf_AIDCT_CREATEHEXADECIMALSEQUENCE(4, 1234, 10))</f>
        <v>04D2, 04D3, 04D4, 04D5, 04D6, 04D7, 04D8, 04D9, 04DA, 04DB</v>
      </c>
    </row>
    <row r="30" spans="1:3" ht="51" x14ac:dyDescent="0.2">
      <c r="A30" s="1" t="s">
        <v>55</v>
      </c>
      <c r="B30" s="20" t="str">
        <f ca="1">_xlfn.FORMULATEXT(SequencesTable[[#This Row],[Result]])</f>
        <v>=TEXTJOIN(", ", FALSE, AIDCT.createAlphanumericSequence(4, 1234, 10, 2, 5678))</v>
      </c>
      <c r="C30" s="1" t="str">
        <f>_xlfn.TEXTJOIN(", ", FALSE, _xldudf_AIDCT_CREATEALPHANUMERICSEQUENCE(4, 1234, 10, 2, 5678))</f>
        <v>ITJW, MBU1, MV4S, JOS2, GNFN, W06G, JDI1, QJ3V, 7JGS, MA95</v>
      </c>
    </row>
  </sheetData>
  <mergeCells count="1">
    <mergeCell ref="A1:C1"/>
  </mergeCell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7371-E9D3-DE4A-8973-BAC33646F9B4}">
  <sheetPr codeName="ValidationSheet"/>
  <dimension ref="A1:C20"/>
  <sheetViews>
    <sheetView workbookViewId="0">
      <pane ySplit="3" topLeftCell="A4" activePane="bottomLeft" state="frozen"/>
      <selection pane="bottomLeft" sqref="A1:C1"/>
    </sheetView>
  </sheetViews>
  <sheetFormatPr baseColWidth="10" defaultRowHeight="16" x14ac:dyDescent="0.2"/>
  <cols>
    <col min="1" max="1" width="60.83203125" customWidth="1"/>
    <col min="2" max="3" width="40.83203125" customWidth="1"/>
  </cols>
  <sheetData>
    <row r="1" spans="1:3" ht="34" customHeight="1" x14ac:dyDescent="0.2">
      <c r="A1" s="24" t="s">
        <v>56</v>
      </c>
      <c r="B1" s="24"/>
      <c r="C1" s="24"/>
    </row>
    <row r="3" spans="1:3" x14ac:dyDescent="0.2">
      <c r="A3" t="s">
        <v>26</v>
      </c>
      <c r="B3" t="s">
        <v>27</v>
      </c>
      <c r="C3" t="s">
        <v>28</v>
      </c>
    </row>
    <row r="4" spans="1:3" ht="17" x14ac:dyDescent="0.2">
      <c r="A4" s="1" t="s">
        <v>57</v>
      </c>
      <c r="B4" s="20" t="str">
        <f ca="1">_xlfn.FORMULATEXT(ValidationTable[[#This Row],[Result]])</f>
        <v>=AIDCT.validateNumeric("1234")</v>
      </c>
      <c r="C4" s="1" t="str" cm="1">
        <f t="array" ref="C4">_xldudf_AIDCT_VALIDATENUMERIC("1234")</f>
        <v/>
      </c>
    </row>
    <row r="5" spans="1:3" ht="17" x14ac:dyDescent="0.2">
      <c r="A5" s="1" t="s">
        <v>58</v>
      </c>
      <c r="B5" s="20" t="str">
        <f ca="1">_xlfn.FORMULATEXT(ValidationTable[[#This Row],[Result]])</f>
        <v>=AIDCT.validateNumeric("12EA")</v>
      </c>
      <c r="C5" s="1" t="str" cm="1">
        <f t="array" ref="C5">_xldudf_AIDCT_VALIDATENUMERIC("12EA")</f>
        <v>Invalid character 'E' at position 3</v>
      </c>
    </row>
    <row r="6" spans="1:3" ht="51" x14ac:dyDescent="0.2">
      <c r="A6" s="1" t="s">
        <v>59</v>
      </c>
      <c r="B6" s="20" t="str">
        <f ca="1">_xlfn.FORMULATEXT(ValidationTable[[#This Row],[Result]])</f>
        <v>=AIDCT.validateNumeric("012345", 1)</v>
      </c>
      <c r="C6" s="1" t="str" cm="1">
        <f t="array" ref="C6">_xldudf_AIDCT_VALIDATENUMERIC("012345", 1)</f>
        <v>Invalid character '0' at position 1</v>
      </c>
    </row>
    <row r="7" spans="1:3" ht="17" x14ac:dyDescent="0.2">
      <c r="A7" s="1" t="s">
        <v>60</v>
      </c>
      <c r="B7" s="20" t="str">
        <f ca="1">_xlfn.FORMULATEXT(ValidationTable[[#This Row],[Result]])</f>
        <v>=AIDCT.validateAlphanumeric("10YA")</v>
      </c>
      <c r="C7" s="1" t="str" cm="1">
        <f t="array" ref="C7">_xldudf_AIDCT_VALIDATEALPHANUMERIC("10YA")</f>
        <v/>
      </c>
    </row>
    <row r="8" spans="1:3" ht="34" x14ac:dyDescent="0.2">
      <c r="A8" s="1" t="s">
        <v>61</v>
      </c>
      <c r="B8" s="20" t="str">
        <f ca="1">_xlfn.FORMULATEXT(ValidationTable[[#This Row],[Result]])</f>
        <v>=AIDCT.validateAlphanumeric("10ya")</v>
      </c>
      <c r="C8" s="1" t="str" cm="1">
        <f t="array" ref="C8">_xldudf_AIDCT_VALIDATEALPHANUMERIC("10ya")</f>
        <v>Invalid character 'y' at position 3</v>
      </c>
    </row>
    <row r="9" spans="1:3" ht="34" x14ac:dyDescent="0.2">
      <c r="A9" s="1" t="s">
        <v>62</v>
      </c>
      <c r="B9" s="20" t="str">
        <f ca="1">_xlfn.FORMULATEXT(ValidationTable[[#This Row],[Result]])</f>
        <v>=AIDCT.validateAlphanumeric("1234", 2)</v>
      </c>
      <c r="C9" s="1" t="str" cm="1">
        <f t="array" ref="C9">_xldudf_AIDCT_VALIDATEALPHANUMERIC("1234", 2)</f>
        <v>String must not be all numeric</v>
      </c>
    </row>
    <row r="10" spans="1:3" ht="17" x14ac:dyDescent="0.2">
      <c r="A10" s="1" t="s">
        <v>63</v>
      </c>
      <c r="B10" s="20" t="str">
        <f ca="1">_xlfn.FORMULATEXT(ValidationTable[[#This Row],[Result]])</f>
        <v>=AIDCT.validateAlphanumeric("1234")</v>
      </c>
      <c r="C10" s="1" t="str" cm="1">
        <f t="array" ref="C10">_xldudf_AIDCT_VALIDATEALPHANUMERIC("1234")</f>
        <v/>
      </c>
    </row>
    <row r="11" spans="1:3" ht="51" x14ac:dyDescent="0.2">
      <c r="A11" s="1" t="s">
        <v>64</v>
      </c>
      <c r="B11" s="20" t="str">
        <f ca="1">_xlfn.FORMULATEXT(ValidationTable[[#This Row],[Result]])</f>
        <v>=AIDCT.isValidAlphanumeric("1234", 2)</v>
      </c>
      <c r="C11" s="1" t="b" cm="1">
        <f t="array" ref="C11">_xldudf_AIDCT_ISVALIDALPHANUMERIC("1234", 2)</f>
        <v>0</v>
      </c>
    </row>
    <row r="12" spans="1:3" ht="51" x14ac:dyDescent="0.2">
      <c r="A12" s="1" t="s">
        <v>65</v>
      </c>
      <c r="B12" s="20" t="str">
        <f ca="1">_xlfn.FORMULATEXT(ValidationTable[[#This Row],[Result]])</f>
        <v>=AIDCT.valueForAlphanumeric("ITJW", 2, 5678)</v>
      </c>
      <c r="C12" s="1" cm="1">
        <f t="array" ref="C12">_xldudf_AIDCT_VALUEFORALPHANUMERIC("ITJW", 2, 5678)</f>
        <v>1234</v>
      </c>
    </row>
    <row r="13" spans="1:3" ht="17" x14ac:dyDescent="0.2">
      <c r="A13" s="1" t="s">
        <v>66</v>
      </c>
      <c r="B13" s="20" t="str">
        <f ca="1">_xlfn.FORMULATEXT(ValidationTable[[#This Row],[Result]])</f>
        <v>=AIDCT.valueForHexadecimal("04D2")</v>
      </c>
      <c r="C13" s="1" cm="1">
        <f t="array" ref="C13">_xldudf_AIDCT_VALUEFORHEXADECIMAL("04D2")</f>
        <v>1234</v>
      </c>
    </row>
    <row r="14" spans="1:3" ht="68" x14ac:dyDescent="0.2">
      <c r="A14" s="1" t="s">
        <v>67</v>
      </c>
      <c r="B14" s="20" t="str">
        <f ca="1">_xlfn.FORMULATEXT(ValidationTable[[#This Row],[Result]])</f>
        <v>=AIDCT.validateRegExp("\d", "ABCD")</v>
      </c>
      <c r="C14" s="1" t="str" cm="1">
        <f t="array" ref="C14">_xldudf_AIDCT_VALIDATEREGEXP("\d", "ABCD")</f>
        <v>String ABCD does not match pattern</v>
      </c>
    </row>
    <row r="15" spans="1:3" ht="51" x14ac:dyDescent="0.2">
      <c r="A15" s="1" t="s">
        <v>68</v>
      </c>
      <c r="B15" s="20" t="str">
        <f ca="1">_xlfn.FORMULATEXT(ValidationTable[[#This Row],[Result]])</f>
        <v>=AIDCT.validateRegExp("\d", "ABCD", "String {{s}} doesn't have a digit")</v>
      </c>
      <c r="C15" s="1" t="str" cm="1">
        <f t="array" ref="C15">_xldudf_AIDCT_VALIDATEREGEXP("\d", "ABCD", "String {{s}} doesn't have a digit")</f>
        <v>String ABCD doesn't have a digit</v>
      </c>
    </row>
    <row r="16" spans="1:3" ht="34" x14ac:dyDescent="0.2">
      <c r="A16" s="1" t="s">
        <v>69</v>
      </c>
      <c r="B16" s="20" t="str">
        <f ca="1">_xlfn.FORMULATEXT(ValidationTable[[#This Row],[Result]])</f>
        <v>=AIDCT.validateRegExp("\d", "ABC123", "String {{s}} doesn't have a digit")</v>
      </c>
      <c r="C16" s="1" t="str" cm="1">
        <f t="array" ref="C16">_xldudf_AIDCT_VALIDATEREGEXP("\d", "ABC123", "String {{s}} doesn't have a digit")</f>
        <v/>
      </c>
    </row>
    <row r="17" spans="1:3" ht="34" x14ac:dyDescent="0.2">
      <c r="A17" s="1" t="s">
        <v>70</v>
      </c>
      <c r="B17" s="20" t="str">
        <f ca="1">_xlfn.FORMULATEXT(ValidationTable[[#This Row],[Result]])</f>
        <v>=AIDCT.validateRegExp("^\d", "ABC123", "String {{s}} doesn't start with a digit")</v>
      </c>
      <c r="C17" s="1" t="str" cm="1">
        <f t="array" ref="C17">_xldudf_AIDCT_VALIDATEREGEXP("^\d", "ABC123", "String {{s}} doesn't start with a digit")</f>
        <v>String ABC123 doesn't start with a digit</v>
      </c>
    </row>
    <row r="18" spans="1:3" ht="51" x14ac:dyDescent="0.2">
      <c r="A18" s="1" t="s">
        <v>71</v>
      </c>
      <c r="B18" s="20" t="str">
        <f ca="1">_xlfn.FORMULATEXT(ValidationTable[[#This Row],[Result]])</f>
        <v>=AIDCT.validateRegExp("^\d.*[A-Z]$", "1A2B3C4", "String {{s}} doesn't start with a digit and end with a letter")</v>
      </c>
      <c r="C18" s="1" t="str" cm="1">
        <f t="array" ref="C18">_xldudf_AIDCT_VALIDATEREGEXP("^\d.*[A-Z]$", "1A2B3C4", "String {{s}} doesn't start with a digit and end with a letter")</f>
        <v>String 1A2B3C4 doesn't start with a digit and end with a letter</v>
      </c>
    </row>
    <row r="19" spans="1:3" ht="51" x14ac:dyDescent="0.2">
      <c r="A19" s="1" t="s">
        <v>72</v>
      </c>
      <c r="B19" s="20" t="str">
        <f ca="1">_xlfn.FORMULATEXT(ValidationTable[[#This Row],[Result]])</f>
        <v>=AIDCT.validateRegExp("^\d.*[A-Z]", "1A2B3C4", "String {{s}} doesn't start with a digit and include a letter")</v>
      </c>
      <c r="C19" s="1" t="str" cm="1">
        <f t="array" ref="C19">_xldudf_AIDCT_VALIDATEREGEXP("^\d.*[A-Z]", "1A2B3C4", "String {{s}} doesn't start with a digit and include a letter")</f>
        <v/>
      </c>
    </row>
    <row r="20" spans="1:3" ht="34" x14ac:dyDescent="0.2">
      <c r="A20" s="1" t="s">
        <v>73</v>
      </c>
      <c r="B20" s="20" t="str">
        <f ca="1">_xlfn.FORMULATEXT(ValidationTable[[#This Row],[Result]])</f>
        <v>=AIDCT.isValidRegExp("^\d.*[A-Z]$", "1A2B3C4")</v>
      </c>
      <c r="C20" s="1" t="b" cm="1">
        <f t="array" ref="C20">_xldudf_AIDCT_ISVALIDREGEXP("^\d.*[A-Z]$", "1A2B3C4")</f>
        <v>0</v>
      </c>
    </row>
  </sheetData>
  <mergeCells count="1">
    <mergeCell ref="A1:C1"/>
  </mergeCell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FEAA1-DC82-7D49-9EA7-3C617E63D18E}">
  <sheetPr codeName="GS1StringsSheet"/>
  <dimension ref="A1:C7"/>
  <sheetViews>
    <sheetView workbookViewId="0">
      <pane ySplit="3" topLeftCell="A4" activePane="bottomLeft" state="frozen"/>
      <selection pane="bottomLeft" sqref="A1:C1"/>
    </sheetView>
  </sheetViews>
  <sheetFormatPr baseColWidth="10" defaultRowHeight="16" x14ac:dyDescent="0.2"/>
  <cols>
    <col min="1" max="1" width="60.83203125" customWidth="1"/>
    <col min="2" max="3" width="40.83203125" customWidth="1"/>
  </cols>
  <sheetData>
    <row r="1" spans="1:3" ht="34" customHeight="1" x14ac:dyDescent="0.2">
      <c r="A1" s="24" t="s">
        <v>74</v>
      </c>
      <c r="B1" s="24"/>
      <c r="C1" s="24"/>
    </row>
    <row r="3" spans="1:3" x14ac:dyDescent="0.2">
      <c r="A3" t="s">
        <v>26</v>
      </c>
      <c r="B3" t="s">
        <v>27</v>
      </c>
      <c r="C3" t="s">
        <v>28</v>
      </c>
    </row>
    <row r="4" spans="1:3" ht="34" x14ac:dyDescent="0.2">
      <c r="A4" s="1" t="s">
        <v>75</v>
      </c>
      <c r="B4" s="20" t="str">
        <f ca="1">_xlfn.FORMULATEXT(GS1StringsTable[[#This Row],[Result]])</f>
        <v>=AIDCT.GS1.createAI82(6, 1234, 2, 5678)</v>
      </c>
      <c r="C4" s="1" t="str" cm="1">
        <f t="array" ref="C4">_xldudf_AIDCT_GS1_CREATEAI82(6, 1234, 2, 5678)</f>
        <v>u5)&lt;kA</v>
      </c>
    </row>
    <row r="5" spans="1:3" ht="17" x14ac:dyDescent="0.2">
      <c r="A5" s="1" t="s">
        <v>76</v>
      </c>
      <c r="B5" s="20" t="str">
        <f ca="1">_xlfn.FORMULATEXT(GS1StringsTable[[#This Row],[Result]])</f>
        <v>=AIDCT.GS1.createAI39(6, 1234, 2, 5678)</v>
      </c>
      <c r="C5" s="1" t="str" cm="1">
        <f t="array" ref="C5">_xldudf_AIDCT_GS1_CREATEAI39(6, 1234, 2, 5678)</f>
        <v>5C2IOL</v>
      </c>
    </row>
    <row r="6" spans="1:3" ht="51" x14ac:dyDescent="0.2">
      <c r="A6" s="1" t="s">
        <v>77</v>
      </c>
      <c r="B6" s="20" t="str">
        <f ca="1">_xlfn.FORMULATEXT(GS1StringsTable[[#This Row],[Result]])</f>
        <v>=AIDCT.GS1.validateAI64("Ma2q9WTH")</v>
      </c>
      <c r="C6" s="1" t="str" cm="1">
        <f t="array" ref="C6">_xldudf_AIDCT_GS1_VALIDATEAI64("Ma2q9WTH")</f>
        <v/>
      </c>
    </row>
    <row r="7" spans="1:3" ht="17" x14ac:dyDescent="0.2">
      <c r="A7" s="1" t="s">
        <v>78</v>
      </c>
      <c r="B7" s="20" t="str">
        <f ca="1">_xlfn.FORMULATEXT(GS1StringsTable[[#This Row],[Result]])</f>
        <v>=AIDCT.GS1.valueForAI82("u5)&lt;kA", 2, 5678)</v>
      </c>
      <c r="C7" s="1" cm="1">
        <f t="array" ref="C7">_xldudf_AIDCT_GS1_VALUEFORAI82("u5)&lt;kA", 2, 5678)</f>
        <v>1234</v>
      </c>
    </row>
  </sheetData>
  <mergeCells count="1">
    <mergeCell ref="A1:C1"/>
  </mergeCell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94C78-CF6A-3A4A-ABD5-42295020B434}">
  <sheetPr codeName="GS1ChecksSheet"/>
  <dimension ref="A1:C9"/>
  <sheetViews>
    <sheetView workbookViewId="0">
      <pane ySplit="3" topLeftCell="A4" activePane="bottomLeft" state="frozen"/>
      <selection pane="bottomLeft" sqref="A1:C1"/>
    </sheetView>
  </sheetViews>
  <sheetFormatPr baseColWidth="10" defaultRowHeight="16" x14ac:dyDescent="0.2"/>
  <cols>
    <col min="1" max="1" width="60.83203125" customWidth="1"/>
    <col min="2" max="3" width="40.83203125" customWidth="1"/>
  </cols>
  <sheetData>
    <row r="1" spans="1:3" ht="34" customHeight="1" x14ac:dyDescent="0.2">
      <c r="A1" s="24" t="s">
        <v>79</v>
      </c>
      <c r="B1" s="24"/>
      <c r="C1" s="24"/>
    </row>
    <row r="3" spans="1:3" x14ac:dyDescent="0.2">
      <c r="A3" t="s">
        <v>26</v>
      </c>
      <c r="B3" t="s">
        <v>27</v>
      </c>
      <c r="C3" t="s">
        <v>28</v>
      </c>
    </row>
    <row r="4" spans="1:3" ht="34" x14ac:dyDescent="0.2">
      <c r="A4" s="1" t="s">
        <v>80</v>
      </c>
      <c r="B4" s="20" t="str">
        <f ca="1">_xlfn.FORMULATEXT(GS1ChecksTable[[#This Row],[Result]])</f>
        <v>=AIDCT.GS1.checkDigit("952123409999")</v>
      </c>
      <c r="C4" s="1" t="str" cm="1">
        <f t="array" ref="C4">_xldudf_AIDCT_GS1_CHECKDIGIT("952123409999")</f>
        <v>4</v>
      </c>
    </row>
    <row r="5" spans="1:3" ht="34" x14ac:dyDescent="0.2">
      <c r="A5" s="1" t="s">
        <v>81</v>
      </c>
      <c r="B5" s="20" t="str">
        <f ca="1">_xlfn.FORMULATEXT(GS1ChecksTable[[#This Row],[Result]])</f>
        <v>=AIDCT.GS1.hasValidCheckDigit("9521234099994")</v>
      </c>
      <c r="C5" s="1" t="b" cm="1">
        <f t="array" ref="C5">_xldudf_AIDCT_GS1_HASVALIDCHECKDIGIT("9521234099994")</f>
        <v>1</v>
      </c>
    </row>
    <row r="6" spans="1:3" ht="17" x14ac:dyDescent="0.2">
      <c r="A6" s="1" t="s">
        <v>82</v>
      </c>
      <c r="B6" s="20" t="str">
        <f ca="1">_xlfn.FORMULATEXT(GS1ChecksTable[[#This Row],[Result]])</f>
        <v>=AIDCT.GS1.priceOrWeightCheckDigit("1234")</v>
      </c>
      <c r="C6" s="1" t="str" cm="1">
        <f t="array" ref="C6">_xldudf_AIDCT_GS1_PRICEORWEIGHTCHECKDIGIT("1234")</f>
        <v>9</v>
      </c>
    </row>
    <row r="7" spans="1:3" ht="51" x14ac:dyDescent="0.2">
      <c r="A7" s="1" t="s">
        <v>83</v>
      </c>
      <c r="B7" s="20" t="str">
        <f ca="1">_xlfn.FORMULATEXT(GS1ChecksTable[[#This Row],[Result]])</f>
        <v>=AIDCT.GS1.isValidPriceOrWeightCheckDigit("1234", "9")</v>
      </c>
      <c r="C7" s="1" t="b" cm="1">
        <f t="array" ref="C7">_xldudf_AIDCT_GS1_ISVALIDPRICEORWEIGHTCHECKDIGIT("1234", "9")</f>
        <v>1</v>
      </c>
    </row>
    <row r="8" spans="1:3" ht="34" x14ac:dyDescent="0.2">
      <c r="A8" s="1" t="s">
        <v>84</v>
      </c>
      <c r="B8" s="20" t="str">
        <f ca="1">_xlfn.FORMULATEXT(GS1ChecksTable[[#This Row],[Result]])</f>
        <v>=AIDCT.GS1.checkCharacterPair("ABC!123.")</v>
      </c>
      <c r="C8" s="1" t="str" cm="1">
        <f t="array" ref="C8">_xldudf_AIDCT_GS1_CHECKCHARACTERPAIR("ABC!123.")</f>
        <v>PG</v>
      </c>
    </row>
    <row r="9" spans="1:3" ht="34" x14ac:dyDescent="0.2">
      <c r="A9" s="1" t="s">
        <v>85</v>
      </c>
      <c r="B9" s="20" t="str">
        <f ca="1">_xlfn.FORMULATEXT(GS1ChecksTable[[#This Row],[Result]])</f>
        <v>=AIDCT.GS1.hasValidCheckCharacterPair("ABC!123.PG")</v>
      </c>
      <c r="C9" s="1" t="b" cm="1">
        <f t="array" ref="C9">_xldudf_AIDCT_GS1_HASVALIDCHECKCHARACTERPAIR("ABC!123.PG")</f>
        <v>1</v>
      </c>
    </row>
  </sheetData>
  <mergeCells count="1">
    <mergeCell ref="A1:C1"/>
  </mergeCell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FDA4D-53A4-5F49-AB6F-5A80811E13C8}">
  <sheetPr codeName="GS1ValidationSheet"/>
  <dimension ref="A1:C33"/>
  <sheetViews>
    <sheetView zoomScaleNormal="100" workbookViewId="0">
      <pane ySplit="3" topLeftCell="A4" activePane="bottomLeft" state="frozen"/>
      <selection pane="bottomLeft" sqref="A1:C1"/>
    </sheetView>
  </sheetViews>
  <sheetFormatPr baseColWidth="10" defaultRowHeight="16" x14ac:dyDescent="0.2"/>
  <cols>
    <col min="1" max="1" width="60.83203125" customWidth="1"/>
    <col min="2" max="3" width="40.83203125" customWidth="1"/>
  </cols>
  <sheetData>
    <row r="1" spans="1:3" ht="51" customHeight="1" x14ac:dyDescent="0.2">
      <c r="A1" s="24" t="s">
        <v>86</v>
      </c>
      <c r="B1" s="24"/>
      <c r="C1" s="24"/>
    </row>
    <row r="3" spans="1:3" x14ac:dyDescent="0.2">
      <c r="A3" t="s">
        <v>26</v>
      </c>
      <c r="B3" t="s">
        <v>27</v>
      </c>
      <c r="C3" t="s">
        <v>28</v>
      </c>
    </row>
    <row r="4" spans="1:3" ht="17" x14ac:dyDescent="0.2">
      <c r="A4" s="1" t="s">
        <v>87</v>
      </c>
      <c r="B4" s="20" t="str">
        <f ca="1">_xlfn.FORMULATEXT(GS1ValidationTable[[#This Row],[Result]])</f>
        <v>=AIDCT.GS1.validateGTIN("9521234099994")</v>
      </c>
      <c r="C4" s="1" t="str" cm="1">
        <f t="array" ref="C4">_xldudf_AIDCT_GS1_VALIDATEGTIN("9521234099994")</f>
        <v/>
      </c>
    </row>
    <row r="5" spans="1:3" ht="17" x14ac:dyDescent="0.2">
      <c r="A5" s="1" t="s">
        <v>88</v>
      </c>
      <c r="B5" s="20" t="str">
        <f ca="1">_xlfn.FORMULATEXT(GS1ValidationTable[[#This Row],[Result]])</f>
        <v>=AIDCT.GS1.validateGTIN("9521234099993")</v>
      </c>
      <c r="C5" s="1" t="str" cm="1">
        <f t="array" ref="C5">_xldudf_AIDCT_GS1_VALIDATEGTIN("9521234099993")</f>
        <v>Invalid check digit</v>
      </c>
    </row>
    <row r="6" spans="1:3" ht="17" x14ac:dyDescent="0.2">
      <c r="A6" s="1" t="s">
        <v>89</v>
      </c>
      <c r="B6" s="20" t="str">
        <f ca="1">_xlfn.FORMULATEXT(GS1ValidationTable[[#This Row],[Result]])</f>
        <v>=AIDCT.GS1.validateGLN("9521234O99994")</v>
      </c>
      <c r="C6" s="1" t="str" cm="1">
        <f t="array" ref="C6">_xldudf_AIDCT_GS1_VALIDATEGLN("9521234O99994")</f>
        <v>Invalid character 'O' at position 8</v>
      </c>
    </row>
    <row r="7" spans="1:3" ht="34" x14ac:dyDescent="0.2">
      <c r="A7" s="1" t="s">
        <v>90</v>
      </c>
      <c r="B7" s="20" t="str">
        <f ca="1">_xlfn.FORMULATEXT(GS1ValidationTable[[#This Row],[Result]])</f>
        <v>=AIDCT.GS1.validateGDTI("9521234099994")</v>
      </c>
      <c r="C7" s="1" t="str" cm="1">
        <f t="array" ref="C7">_xldudf_AIDCT_GS1_VALIDATEGDTI("9521234099994")</f>
        <v/>
      </c>
    </row>
    <row r="8" spans="1:3" ht="34" x14ac:dyDescent="0.2">
      <c r="A8" s="1" t="s">
        <v>91</v>
      </c>
      <c r="B8" s="20" t="str">
        <f ca="1">_xlfn.FORMULATEXT(GS1ValidationTable[[#This Row],[Result]])</f>
        <v>=AIDCT.GS1.validateGDTI("9521234099994AAAA~AAAA")</v>
      </c>
      <c r="C8" s="1" t="str" cm="1">
        <f t="array" ref="C8">_xldudf_AIDCT_GS1_VALIDATEGDTI("9521234099994AAAA~AAAA")</f>
        <v>Invalid character '~' at position 5 of serial component</v>
      </c>
    </row>
    <row r="9" spans="1:3" ht="51" x14ac:dyDescent="0.2">
      <c r="A9" s="1" t="s">
        <v>92</v>
      </c>
      <c r="B9" s="20" t="str">
        <f ca="1">_xlfn.FORMULATEXT(GS1ValidationTable[[#This Row],[Result]])</f>
        <v>=TEXTJOIN(", ", FALSE, AIDCT.GS1.splitGDTI("9521234099994AAAAAAAA"))</v>
      </c>
      <c r="C9" s="1" t="str">
        <f>_xlfn.TEXTJOIN(", ", FALSE, _xldudf_AIDCT_GS1_SPLITGDTI("9521234099994AAAAAAAA"))</f>
        <v>9521234099994, AAAAAAAA</v>
      </c>
    </row>
    <row r="10" spans="1:3" ht="34" x14ac:dyDescent="0.2">
      <c r="A10" s="1" t="s">
        <v>93</v>
      </c>
      <c r="B10" s="20" t="str">
        <f ca="1">_xlfn.FORMULATEXT(GS1ValidationTable[[#This Row],[Result]])</f>
        <v>=TEXTJOIN(", ", FALSE, AIDCT.GS1.splitGDTI("9521234099994"))</v>
      </c>
      <c r="C10" s="1" t="str">
        <f>_xlfn.TEXTJOIN(", ", FALSE, _xldudf_AIDCT_GS1_SPLITGDTI("9521234099994"))</f>
        <v xml:space="preserve">9521234099994, </v>
      </c>
    </row>
    <row r="11" spans="1:3" ht="34" x14ac:dyDescent="0.2">
      <c r="A11" s="1" t="s">
        <v>94</v>
      </c>
      <c r="B11" s="20" t="str">
        <f ca="1">_xlfn.FORMULATEXT(GS1ValidationTable[[#This Row],[Result]])</f>
        <v>=AIDCT.GS1.validateGTIN13("614141099993")</v>
      </c>
      <c r="C11" s="1" t="str" cm="1">
        <f t="array" ref="C11">_xldudf_AIDCT_GS1_VALIDATEGTIN13("614141099993")</f>
        <v>GTIN must be 13 digits long</v>
      </c>
    </row>
    <row r="12" spans="1:3" ht="17" x14ac:dyDescent="0.2">
      <c r="A12" s="1" t="s">
        <v>95</v>
      </c>
      <c r="B12" s="20" t="str">
        <f ca="1">_xlfn.FORMULATEXT(GS1ValidationTable[[#This Row],[Result]])</f>
        <v>=AIDCT.GS1.validateGTIN12("614141099993")</v>
      </c>
      <c r="C12" s="1" t="str" cm="1">
        <f t="array" ref="C12">_xldudf_AIDCT_GS1_VALIDATEGTIN12("614141099993")</f>
        <v/>
      </c>
    </row>
    <row r="13" spans="1:3" ht="17" x14ac:dyDescent="0.2">
      <c r="A13" s="1" t="s">
        <v>96</v>
      </c>
      <c r="B13" s="20" t="str">
        <f ca="1">_xlfn.FORMULATEXT(GS1ValidationTable[[#This Row],[Result]])</f>
        <v>=AIDCT.GS1.validateGTIN8("95212345")</v>
      </c>
      <c r="C13" s="1" t="str" cm="1">
        <f t="array" ref="C13">_xldudf_AIDCT_GS1_VALIDATEGTIN8("95212345")</f>
        <v>Invalid check digit</v>
      </c>
    </row>
    <row r="14" spans="1:3" ht="34" x14ac:dyDescent="0.2">
      <c r="A14" s="1" t="s">
        <v>97</v>
      </c>
      <c r="B14" s="20" t="str">
        <f ca="1">_xlfn.FORMULATEXT(GS1ValidationTable[[#This Row],[Result]])</f>
        <v>=AIDCT.GS1.validateGTIN14("79521234101634")</v>
      </c>
      <c r="C14" s="1" t="str" cm="1">
        <f t="array" ref="C14">_xldudf_AIDCT_GS1_VALIDATEGTIN14("79521234101634")</f>
        <v/>
      </c>
    </row>
    <row r="15" spans="1:3" ht="34" x14ac:dyDescent="0.2">
      <c r="A15" s="1" t="s">
        <v>98</v>
      </c>
      <c r="B15" s="20" t="str">
        <f ca="1">_xlfn.FORMULATEXT(GS1ValidationTable[[#This Row],[Result]])</f>
        <v>=AIDCT.GS1.validateGTIN14("00000095212340")</v>
      </c>
      <c r="C15" s="1" t="str" cm="1">
        <f t="array" ref="C15">_xldudf_AIDCT_GS1_VALIDATEGTIN14("00000095212340")</f>
        <v/>
      </c>
    </row>
    <row r="16" spans="1:3" ht="51" x14ac:dyDescent="0.2">
      <c r="A16" s="1" t="s">
        <v>99</v>
      </c>
      <c r="B16" s="20" t="str">
        <f ca="1">_xlfn.FORMULATEXT(GS1ValidationTable[[#This Row],[Result]])</f>
        <v>=AIDCT.GS1.validateGTIN("79521234101634", 0)</v>
      </c>
      <c r="C16" s="1" t="str" cm="1">
        <f t="array" ref="C16">_xldudf_AIDCT_GS1_VALIDATEGTIN("79521234101634", 0)</f>
        <v/>
      </c>
    </row>
    <row r="17" spans="1:3" ht="17" x14ac:dyDescent="0.2">
      <c r="A17" s="1" t="s">
        <v>100</v>
      </c>
      <c r="B17" s="20" t="str">
        <f ca="1">_xlfn.FORMULATEXT(GS1ValidationTable[[#This Row],[Result]])</f>
        <v>=AIDCT.GS1.validateGTIN("9521234099994", 1)</v>
      </c>
      <c r="C17" s="1" t="str" cm="1">
        <f t="array" ref="C17">_xldudf_AIDCT_GS1_VALIDATEGTIN("9521234099994", 1)</f>
        <v/>
      </c>
    </row>
    <row r="18" spans="1:3" ht="34" x14ac:dyDescent="0.2">
      <c r="A18" s="1" t="s">
        <v>101</v>
      </c>
      <c r="B18" s="20" t="str">
        <f ca="1">_xlfn.FORMULATEXT(GS1ValidationTable[[#This Row],[Result]])</f>
        <v>=AIDCT.GS1.validateGTIN("79521234101634", 1)</v>
      </c>
      <c r="C18" s="1" t="str" cm="1">
        <f t="array" ref="C18">_xldudf_AIDCT_GS1_VALIDATEGTIN("79521234101634", 1)</f>
        <v>GTIN not supported at retail consumer trade item level</v>
      </c>
    </row>
    <row r="19" spans="1:3" ht="34" x14ac:dyDescent="0.2">
      <c r="A19" s="1" t="s">
        <v>102</v>
      </c>
      <c r="B19" s="20" t="str">
        <f ca="1">_xlfn.FORMULATEXT(GS1ValidationTable[[#This Row],[Result]])</f>
        <v>=AIDCT.GS1.validateGTIN("79521234101634", 2)</v>
      </c>
      <c r="C19" s="1" t="str" cm="1">
        <f t="array" ref="C19">_xldudf_AIDCT_GS1_VALIDATEGTIN("79521234101634", 2)</f>
        <v/>
      </c>
    </row>
    <row r="20" spans="1:3" ht="34" x14ac:dyDescent="0.2">
      <c r="A20" s="1" t="s">
        <v>103</v>
      </c>
      <c r="B20" s="20" t="str">
        <f ca="1">_xlfn.FORMULATEXT(GS1ValidationTable[[#This Row],[Result]])</f>
        <v>=AIDCT.GS1.validateGTIN("95212340", 2)</v>
      </c>
      <c r="C20" s="1" t="str" cm="1">
        <f t="array" ref="C20">_xldudf_AIDCT_GS1_VALIDATEGTIN("95212340", 2)</f>
        <v>GTIN not supported at other than retail consumer trade item level</v>
      </c>
    </row>
    <row r="21" spans="1:3" ht="34" x14ac:dyDescent="0.2">
      <c r="A21" s="1" t="s">
        <v>104</v>
      </c>
      <c r="B21" s="20" t="str">
        <f ca="1">_xlfn.FORMULATEXT(GS1ValidationTable[[#This Row],[Result]])</f>
        <v>=AIDCT.GS1.validateGTIN("00000095212340", 2)</v>
      </c>
      <c r="C21" s="1" t="str" cm="1">
        <f t="array" ref="C21">_xldudf_AIDCT_GS1_VALIDATEGTIN("00000095212340", 2)</f>
        <v>GTIN not supported at other than retail consumer trade item level</v>
      </c>
    </row>
    <row r="22" spans="1:3" ht="17" x14ac:dyDescent="0.2">
      <c r="A22" s="1" t="s">
        <v>105</v>
      </c>
      <c r="B22" s="20" t="str">
        <f ca="1">_xlfn.FORMULATEXT(GS1ValidationTable[[#This Row],[Result]])</f>
        <v>=AIDCT.GS1.isValidGTIN("00000095212340", 2)</v>
      </c>
      <c r="C22" s="1" t="b" cm="1">
        <f t="array" ref="C22">_xldudf_AIDCT_GS1_ISVALIDGTIN("00000095212340", 2)</f>
        <v>0</v>
      </c>
    </row>
    <row r="23" spans="1:3" ht="51" x14ac:dyDescent="0.2">
      <c r="A23" s="1" t="s">
        <v>106</v>
      </c>
      <c r="B23" s="20" t="str">
        <f ca="1">_xlfn.FORMULATEXT(GS1ValidationTable[[#This Row],[Result]])</f>
        <v>=AIDCT.GS1.zeroSuppressGTIN12("012345000058")</v>
      </c>
      <c r="C23" s="1" t="str" cm="1">
        <f t="array" ref="C23">_xldudf_AIDCT_GS1_ZEROSUPPRESSGTIN12("012345000058")</f>
        <v>01234558</v>
      </c>
    </row>
    <row r="24" spans="1:3" ht="34" x14ac:dyDescent="0.2">
      <c r="A24" s="1" t="s">
        <v>107</v>
      </c>
      <c r="B24" s="20" t="str">
        <f ca="1">_xlfn.FORMULATEXT(GS1ValidationTable[[#This Row],[Result]])</f>
        <v>=AIDCT.GS1.zeroExpandGTIN12("01234558")</v>
      </c>
      <c r="C24" s="1" t="str" cm="1">
        <f t="array" ref="C24">_xldudf_AIDCT_GS1_ZEROEXPANDGTIN12("01234558")</f>
        <v>012345000058</v>
      </c>
    </row>
    <row r="25" spans="1:3" ht="34" x14ac:dyDescent="0.2">
      <c r="A25" s="1" t="s">
        <v>108</v>
      </c>
      <c r="B25" s="20" t="str">
        <f ca="1">_xlfn.FORMULATEXT(GS1ValidationTable[[#This Row],[Result]])</f>
        <v>=AIDCT.GS1.normalizeGTIN("00614141099993")</v>
      </c>
      <c r="C25" s="1" t="str" cm="1">
        <f t="array" ref="C25">_xldudf_AIDCT_GS1_NORMALIZEGTIN("00614141099993")</f>
        <v>614141099993</v>
      </c>
    </row>
    <row r="26" spans="1:3" ht="34" x14ac:dyDescent="0.2">
      <c r="A26" s="1" t="s">
        <v>109</v>
      </c>
      <c r="B26" s="20" t="str">
        <f ca="1">_xlfn.FORMULATEXT(GS1ValidationTable[[#This Row],[Result]])</f>
        <v>=AIDCT.GS1.normalizeGTIN("10614141099990")</v>
      </c>
      <c r="C26" s="1" t="str" cm="1">
        <f t="array" ref="C26">_xldudf_AIDCT_GS1_NORMALIZEGTIN("10614141099990")</f>
        <v>10614141099990</v>
      </c>
    </row>
    <row r="27" spans="1:3" ht="17" x14ac:dyDescent="0.2">
      <c r="A27" s="1" t="s">
        <v>110</v>
      </c>
      <c r="B27" s="20" t="str">
        <f ca="1">_xlfn.FORMULATEXT(GS1ValidationTable[[#This Row],[Result]])</f>
        <v>=AIDCT.GS1.normalizeGTIN("01234558")</v>
      </c>
      <c r="C27" s="1" t="str" cm="1">
        <f t="array" ref="C27">_xldudf_AIDCT_GS1_NORMALIZEGTIN("01234558")</f>
        <v>012345000058</v>
      </c>
    </row>
    <row r="28" spans="1:3" ht="51" x14ac:dyDescent="0.2">
      <c r="A28" s="1" t="s">
        <v>202</v>
      </c>
      <c r="B28" s="20" t="str">
        <f ca="1">_xlfn.FORMULATEXT(GS1ValidationTable[[#This Row],[Result]])</f>
        <v>=AIDCT.GS1.normalizeGTIN("10614141099999")</v>
      </c>
      <c r="C28" s="1" t="e" cm="1" vm="1">
        <f t="array" ref="C28">_xldudf_AIDCT_GS1_NORMALIZEGTIN("10614141099999")</f>
        <v>#VALUE!</v>
      </c>
    </row>
    <row r="29" spans="1:3" ht="68" x14ac:dyDescent="0.2">
      <c r="A29" s="1" t="s">
        <v>111</v>
      </c>
      <c r="B29" s="20" t="str">
        <f ca="1">_xlfn.FORMULATEXT(GS1ValidationTable[[#This Row],[Result]])</f>
        <v>=AIDCT.GS1.convertToGTIN14("2", "9521234099994")</v>
      </c>
      <c r="C29" s="1" t="str" cm="1">
        <f t="array" ref="C29">_xldudf_AIDCT_GS1_CONVERTTOGTIN14("2", "9521234099994")</f>
        <v>29521234099998</v>
      </c>
    </row>
    <row r="30" spans="1:3" ht="34" x14ac:dyDescent="0.2">
      <c r="A30" s="1" t="s">
        <v>112</v>
      </c>
      <c r="B30" s="20" t="str">
        <f ca="1">_xlfn.FORMULATEXT(GS1ValidationTable[[#This Row],[Result]])</f>
        <v>=AIDCT.GS1.convertToGTIN14("3", "29521234099998")</v>
      </c>
      <c r="C30" s="1" t="str" cm="1">
        <f t="array" ref="C30">_xldudf_AIDCT_GS1_CONVERTTOGTIN14("3", "29521234099998")</f>
        <v>39521234099995</v>
      </c>
    </row>
    <row r="31" spans="1:3" ht="34" x14ac:dyDescent="0.2">
      <c r="A31" s="1" t="s">
        <v>113</v>
      </c>
      <c r="B31" s="20" t="str">
        <f ca="1">_xlfn.FORMULATEXT(GS1ValidationTable[[#This Row],[Result]])</f>
        <v>=AIDCT.GS1.convertToGTIN14("", "29521234099998")</v>
      </c>
      <c r="C31" s="1" t="str" cm="1">
        <f t="array" ref="C31">_xldudf_AIDCT_GS1_CONVERTTOGTIN14("", "29521234099998")</f>
        <v>29521234099998</v>
      </c>
    </row>
    <row r="32" spans="1:3" ht="51" x14ac:dyDescent="0.2">
      <c r="A32" s="1" t="s">
        <v>114</v>
      </c>
      <c r="B32" s="20" t="str">
        <f ca="1">_xlfn.FORMULATEXT(GS1ValidationTable[[#This Row],[Result]])</f>
        <v>=AIDCT.GS1.convertToGTIN14("", "01234558")</v>
      </c>
      <c r="C32" s="1" t="str" cm="1">
        <f t="array" ref="C32">_xldudf_AIDCT_GS1_CONVERTTOGTIN14("", "01234558")</f>
        <v>00012345000058</v>
      </c>
    </row>
    <row r="33" spans="1:3" ht="34" x14ac:dyDescent="0.2">
      <c r="A33" s="1" t="s">
        <v>115</v>
      </c>
      <c r="B33" s="20" t="str">
        <f ca="1">_xlfn.FORMULATEXT(GS1ValidationTable[[#This Row],[Result]])</f>
        <v>=AIDCT.GS1.normalizeGTIN(AIDCT.GS1.convertToGTIN14("0", "10614141099990"))</v>
      </c>
      <c r="C33" s="1" t="str" cm="1">
        <f t="array" ref="C33">_xldudf_AIDCT_GS1_NORMALIZEGTIN(_xldudf_AIDCT_GS1_CONVERTTOGTIN14("0", "10614141099990"))</f>
        <v>614141099993</v>
      </c>
    </row>
  </sheetData>
  <mergeCells count="1">
    <mergeCell ref="A1:C1"/>
  </mergeCell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2B453-C04E-9348-B274-83DB893ECB02}">
  <sheetPr codeName="GS1CreationSheet"/>
  <dimension ref="A1:C19"/>
  <sheetViews>
    <sheetView zoomScaleNormal="100" workbookViewId="0">
      <pane ySplit="3" topLeftCell="A4" activePane="bottomLeft" state="frozen"/>
      <selection pane="bottomLeft" sqref="A1:C1"/>
    </sheetView>
  </sheetViews>
  <sheetFormatPr baseColWidth="10" defaultRowHeight="16" x14ac:dyDescent="0.2"/>
  <cols>
    <col min="1" max="1" width="60.83203125" customWidth="1"/>
    <col min="2" max="3" width="40.83203125" customWidth="1"/>
  </cols>
  <sheetData>
    <row r="1" spans="1:3" ht="51" customHeight="1" x14ac:dyDescent="0.2">
      <c r="A1" s="24" t="s">
        <v>116</v>
      </c>
      <c r="B1" s="24"/>
      <c r="C1" s="24"/>
    </row>
    <row r="3" spans="1:3" x14ac:dyDescent="0.2">
      <c r="A3" t="s">
        <v>26</v>
      </c>
      <c r="B3" t="s">
        <v>27</v>
      </c>
      <c r="C3" t="s">
        <v>28</v>
      </c>
    </row>
    <row r="4" spans="1:3" ht="51" x14ac:dyDescent="0.2">
      <c r="A4" s="1" t="s">
        <v>117</v>
      </c>
      <c r="B4" s="20" t="str">
        <f ca="1">_xlfn.FORMULATEXT(GS1CreationTable[[#This Row],[Result]])</f>
        <v>=AIDCT.GS1.createGTIN("9521234", 9999)</v>
      </c>
      <c r="C4" s="1" t="str" cm="1">
        <f t="array" ref="C4">_xldudf_AIDCT_GS1_CREATEGTIN("9521234", 9999)</f>
        <v>9521234099994</v>
      </c>
    </row>
    <row r="5" spans="1:3" ht="51" x14ac:dyDescent="0.2">
      <c r="A5" s="1" t="s">
        <v>118</v>
      </c>
      <c r="B5" s="20" t="str">
        <f ca="1">_xlfn.FORMULATEXT(GS1CreationTable[[#This Row],[Result]])</f>
        <v>=AIDCT.GS1.createGDTI("9521234", 9999)</v>
      </c>
      <c r="C5" s="1" t="str" cm="1">
        <f t="array" ref="C5">_xldudf_AIDCT_GS1_CREATEGDTI("9521234", 9999)</f>
        <v>9521234099994</v>
      </c>
    </row>
    <row r="6" spans="1:3" ht="34" x14ac:dyDescent="0.2">
      <c r="A6" s="1" t="s">
        <v>119</v>
      </c>
      <c r="B6" s="20" t="str">
        <f ca="1">_xlfn.FORMULATEXT(GS1CreationTable[[#This Row],[Result]])</f>
        <v>=AIDCT.GS1.createSerializedGDTI("9521234", 9999, "AAAAAAAA")</v>
      </c>
      <c r="C6" s="1" t="str" cm="1">
        <f t="array" ref="C6">_xldudf_AIDCT_GS1_CREATESERIALIZEDGDTI("9521234", 9999, "AAAAAAAA")</f>
        <v>9521234099994AAAAAAAA</v>
      </c>
    </row>
    <row r="7" spans="1:3" ht="34" x14ac:dyDescent="0.2">
      <c r="A7" s="1" t="s">
        <v>120</v>
      </c>
      <c r="B7" s="20" t="str">
        <f ca="1">_xlfn.FORMULATEXT(GS1CreationTable[[#This Row],[Result]])</f>
        <v>=AIDCT.GS1.createGMN("9521234", "ABCDEF")</v>
      </c>
      <c r="C7" s="1" t="str" cm="1">
        <f t="array" ref="C7">_xldudf_AIDCT_GS1_CREATEGMN("9521234", "ABCDEF")</f>
        <v>9521234ABCDEFK2</v>
      </c>
    </row>
    <row r="8" spans="1:3" ht="85" x14ac:dyDescent="0.2">
      <c r="A8" s="1" t="s">
        <v>121</v>
      </c>
      <c r="B8" s="20" t="str">
        <f ca="1">_xlfn.FORMULATEXT(GS1CreationTable[[#This Row],[Result]])</f>
        <v>=AIDCT.GS1.createGTIN("0614141", 9999)</v>
      </c>
      <c r="C8" s="1" t="str" cm="1">
        <f t="array" ref="C8">_xldudf_AIDCT_GS1_CREATEGTIN("0614141", 9999)</f>
        <v>614141099993</v>
      </c>
    </row>
    <row r="9" spans="1:3" ht="17" x14ac:dyDescent="0.2">
      <c r="A9" s="1" t="s">
        <v>122</v>
      </c>
      <c r="B9" s="20" t="str">
        <f ca="1">_xlfn.FORMULATEXT(GS1CreationTable[[#This Row],[Result]])</f>
        <v>=AIDCT.GS1.createGMN("0614141", "ABCDEF")</v>
      </c>
      <c r="C9" s="1" t="str" cm="1">
        <f t="array" ref="C9">_xldudf_AIDCT_GS1_CREATEGMN("0614141", "ABCDEF")</f>
        <v>0614141ABCDEF8P</v>
      </c>
    </row>
    <row r="10" spans="1:3" ht="51" x14ac:dyDescent="0.2">
      <c r="A10" s="1" t="s">
        <v>123</v>
      </c>
      <c r="B10" s="20" t="str">
        <f ca="1">_xlfn.FORMULATEXT(GS1CreationTable[[#This Row],[Result]])</f>
        <v>=AIDCT.GS1.createGTIN(AIDCT.GS1.definePrefix("9521234", 0), 9999)</v>
      </c>
      <c r="C10" s="1" t="str" cm="1">
        <f t="array" ref="C10">_xldudf_AIDCT_GS1_CREATEGTIN(_xldudf_AIDCT_GS1_DEFINEPREFIX("9521234", 0), 9999)</f>
        <v>9521234099994</v>
      </c>
    </row>
    <row r="11" spans="1:3" ht="34" x14ac:dyDescent="0.2">
      <c r="A11" s="1" t="s">
        <v>124</v>
      </c>
      <c r="B11" s="20" t="str">
        <f ca="1">_xlfn.FORMULATEXT(GS1CreationTable[[#This Row],[Result]])</f>
        <v>=AIDCT.GS1.createGTIN(AIDCT.GS1.definePrefix("614141", 1), 9999)</v>
      </c>
      <c r="C11" s="1" t="str" cm="1">
        <f t="array" ref="C11">_xldudf_AIDCT_GS1_CREATEGTIN(_xldudf_AIDCT_GS1_DEFINEPREFIX("614141", 1), 9999)</f>
        <v>614141099993</v>
      </c>
    </row>
    <row r="12" spans="1:3" ht="51" x14ac:dyDescent="0.2">
      <c r="A12" s="1" t="s">
        <v>125</v>
      </c>
      <c r="B12" s="20" t="str">
        <f ca="1">_xlfn.FORMULATEXT(GS1CreationTable[[#This Row],[Result]])</f>
        <v>=TEXTJOIN(", ", FALSE, AIDCT.GS1.createSSCCSequence("9521234", 5678, 4))</v>
      </c>
      <c r="C12" s="1" t="str">
        <f>_xlfn.TEXTJOIN(", ", FALSE, _xldudf_AIDCT_GS1_CREATESSCCSEQUENCE("9521234", 5678, 4))</f>
        <v>095212340000056782, 095212340000056799, 095212340000056805, 095212340000056812</v>
      </c>
    </row>
    <row r="13" spans="1:3" ht="85" x14ac:dyDescent="0.2">
      <c r="A13" s="1" t="s">
        <v>126</v>
      </c>
      <c r="B13" s="20" t="str">
        <f ca="1">_xlfn.FORMULATEXT(GS1CreationTable[[#This Row],[Result]])</f>
        <v>=TEXTJOIN(", ", FALSE, AIDCT.GS1.createSSCCSequence("9521234", 5678, 4, TRUE))</v>
      </c>
      <c r="C13" s="1" t="str">
        <f>_xlfn.TEXTJOIN(", ", FALSE, _xldudf_AIDCT_GS1_CREATESSCCSEQUENCE("9521234", 5678, 4, TRUE))</f>
        <v>995212348296943574, 795212347416036970, 895212344205438424, 295212347055248159</v>
      </c>
    </row>
    <row r="14" spans="1:3" ht="68" x14ac:dyDescent="0.2">
      <c r="A14" s="1" t="s">
        <v>127</v>
      </c>
      <c r="B14" s="20" t="str">
        <f ca="1">_xlfn.FORMULATEXT(GS1CreationTable[[#This Row],[Result]])</f>
        <v>=TEXTJOIN(", ", FALSE, AIDCT.GS1.createSSCCSequence(AIDCT.GS1.definePrefix("9521234", 0, 19521234), 5678, 4, TRUE))</v>
      </c>
      <c r="C14" s="1" t="str">
        <f>_xlfn.TEXTJOIN(", ", FALSE, _xldudf_AIDCT_GS1_CREATESSCCSEQUENCE(_xldudf_AIDCT_GS1_DEFINEPREFIX("9521234", 0, 19521234), 5678, 4, TRUE))</f>
        <v>995212348296943574, 795212347416036970, 895212344205438424, 295212347055248159</v>
      </c>
    </row>
    <row r="15" spans="1:3" ht="68" x14ac:dyDescent="0.2">
      <c r="A15" s="1" t="s">
        <v>128</v>
      </c>
      <c r="B15" s="20" t="str">
        <f ca="1">_xlfn.FORMULATEXT(GS1CreationTable[[#This Row],[Result]])</f>
        <v>=TEXTJOIN(", ", FALSE, AIDCT.GS1.createSSCCSequence(AIDCT.GS1.definePrefix("9521234", 0, 87654321), 5678, 4, TRUE))</v>
      </c>
      <c r="C15" s="1" t="str">
        <f>_xlfn.TEXTJOIN(", ", FALSE, _xldudf_AIDCT_GS1_CREATESSCCSEQUENCE(_xldudf_AIDCT_GS1_DEFINEPREFIX("9521234", 0, 87654321), 5678, 4, TRUE))</f>
        <v>995212345807447880, 995212348304557205, 695212342771231483, 895212346861938034</v>
      </c>
    </row>
    <row r="16" spans="1:3" ht="51" x14ac:dyDescent="0.2">
      <c r="A16" s="1" t="s">
        <v>129</v>
      </c>
      <c r="B16" s="20" t="str">
        <f ca="1">_xlfn.FORMULATEXT(GS1CreationTable[[#This Row],[Result]])</f>
        <v>=TEXTJOIN(", ", FALSE, AIDCT.GS1.createSSCCSequence(AIDCT.GS1.definePrefix("9521234", 0, 0), 5678, 4, TRUE))</v>
      </c>
      <c r="C16" s="1" t="str">
        <f>_xlfn.TEXTJOIN(", ", FALSE, _xldudf_AIDCT_GS1_CREATESSCCSEQUENCE(_xldudf_AIDCT_GS1_DEFINEPREFIX("9521234", 0, 0), 5678, 4, TRUE))</f>
        <v>095212340000056782, 095212340000056799, 095212340000056805, 095212340000056812</v>
      </c>
    </row>
    <row r="17" spans="1:3" ht="51" x14ac:dyDescent="0.2">
      <c r="A17" s="1" t="s">
        <v>130</v>
      </c>
      <c r="B17" s="20" t="str">
        <f ca="1">_xlfn.FORMULATEXT(GS1CreationTable[[#This Row],[Result]])</f>
        <v>=AIDCT.GS1.createGTIN("9521234", 9999, TRUE) &amp; ", " &amp; AIDCT.GS1.createGLN("9521234", 9999, TRUE)</v>
      </c>
      <c r="C17" s="1" t="str" cm="1">
        <f t="array" ref="C17">_xldudf_AIDCT_GS1_CREATEGTIN("9521234", 9999, TRUE) &amp; ", " &amp; _xldudf_AIDCT_GS1_CREATEGLN("9521234", 9999, TRUE)</f>
        <v>9521234508861, 9521234451242</v>
      </c>
    </row>
    <row r="18" spans="1:3" ht="119" x14ac:dyDescent="0.2">
      <c r="A18" s="1" t="s">
        <v>131</v>
      </c>
      <c r="B18" s="20" t="str">
        <f ca="1">_xlfn.FORMULATEXT(GS1CreationTable[[#This Row],[Result]])</f>
        <v>=TEXTJOIN(", ", FALSE, AIDCT.GS1.createAllGLN("95212345678"))</v>
      </c>
      <c r="C18" s="1" t="str">
        <f>_xlfn.TEXTJOIN(", ", FALSE, _xldudf_AIDCT_GS1_CREATEALLGLN("95212345678"))</f>
        <v>9521234567806, 9521234567813, 9521234567820, 9521234567837, 9521234567844, 9521234567851, 9521234567868, 9521234567875, 9521234567882, 9521234567899</v>
      </c>
    </row>
    <row r="19" spans="1:3" ht="85" x14ac:dyDescent="0.2">
      <c r="A19" s="1" t="s">
        <v>132</v>
      </c>
      <c r="B19" s="20" t="str">
        <f ca="1">_xlfn.FORMULATEXT(GS1CreationTable[[#This Row],[Result]])</f>
        <v>=TEXTJOIN(", ", FALSE, AIDCT.GS1.createGLNSequence("95212345678", 0, 10, TRUE))</v>
      </c>
      <c r="C19" s="1" t="str">
        <f>_xlfn.TEXTJOIN(", ", FALSE, _xldudf_AIDCT_GS1_CREATEGLNSEQUENCE("95212345678", 0, 10, TRUE))</f>
        <v>9521234567851, 9521234567844, 9521234567875, 9521234567868, 9521234567813, 9521234567806, 9521234567837, 9521234567820, 9521234567882, 9521234567899</v>
      </c>
    </row>
  </sheetData>
  <mergeCells count="1">
    <mergeCell ref="A1:C1"/>
  </mergeCell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90FDD-C566-4E4D-9E25-11984E48C92E}">
  <sheetPr codeName="GS1VariableMeasureSheet"/>
  <dimension ref="A1:C7"/>
  <sheetViews>
    <sheetView workbookViewId="0">
      <pane ySplit="3" topLeftCell="A4" activePane="bottomLeft" state="frozen"/>
      <selection pane="bottomLeft" sqref="A1:C1"/>
    </sheetView>
  </sheetViews>
  <sheetFormatPr baseColWidth="10" defaultRowHeight="16" x14ac:dyDescent="0.2"/>
  <cols>
    <col min="1" max="1" width="60.83203125" customWidth="1"/>
    <col min="2" max="3" width="40.83203125" customWidth="1"/>
    <col min="4" max="4" width="10.83203125" customWidth="1"/>
  </cols>
  <sheetData>
    <row r="1" spans="1:3" ht="221" customHeight="1" x14ac:dyDescent="0.2">
      <c r="A1" s="24" t="s">
        <v>133</v>
      </c>
      <c r="B1" s="24"/>
      <c r="C1" s="24"/>
    </row>
    <row r="3" spans="1:3" x14ac:dyDescent="0.2">
      <c r="A3" t="s">
        <v>26</v>
      </c>
      <c r="B3" t="s">
        <v>27</v>
      </c>
      <c r="C3" t="s">
        <v>28</v>
      </c>
    </row>
    <row r="4" spans="1:3" ht="51" x14ac:dyDescent="0.2">
      <c r="A4" s="1" t="s">
        <v>134</v>
      </c>
      <c r="B4" s="20" t="str">
        <f ca="1">_xlfn.FORMULATEXT(GS1VariableMeasureTable[[#This Row],[Result]])</f>
        <v>=AIDCT.GS1.createVariableMeasureRCN("2IIIIIVPPPPC", 12345, 9999)</v>
      </c>
      <c r="C4" s="1" t="str" cm="1">
        <f t="array" ref="C4">_xldudf_AIDCT_GS1_CREATEVARIABLEMEASURERCN("2IIIIIVPPPPC", 12345, 9999)</f>
        <v>212345699997</v>
      </c>
    </row>
    <row r="5" spans="1:3" ht="51" x14ac:dyDescent="0.2">
      <c r="A5" s="1" t="s">
        <v>135</v>
      </c>
      <c r="B5" s="20" t="str">
        <f ca="1">_xlfn.FORMULATEXT(GS1VariableMeasureTable[[#This Row],[Result]])</f>
        <v>=AIDCT.GS1.createVariableMeasureRCN("27IIIIPPPPPVC", 1234, 9999)</v>
      </c>
      <c r="C5" s="1" t="str" cm="1">
        <f t="array" ref="C5">_xldudf_AIDCT_GS1_CREATEVARIABLEMEASURERCN("27IIIIPPPPPVC", 1234, 9999)</f>
        <v>2712340999989</v>
      </c>
    </row>
    <row r="6" spans="1:3" ht="51" x14ac:dyDescent="0.2">
      <c r="A6" s="1" t="s">
        <v>136</v>
      </c>
      <c r="B6" s="20" t="str">
        <f ca="1">_xlfn.FORMULATEXT(GS1VariableMeasureTable[[#This Row],[Result]])</f>
        <v>=TEXTJOIN(", ", FALSE, AIDCT.GS1.parseVariableMeasureRCN("2IIIIIVPPPPC", "212345699997"))</v>
      </c>
      <c r="C6" s="1" t="str">
        <f>_xlfn.TEXTJOIN(", ", FALSE, _xldudf_AIDCT_GS1_PARSEVARIABLEMEASURERCN("2IIIIIVPPPPC", "212345699997"))</f>
        <v>12345, 9999</v>
      </c>
    </row>
    <row r="7" spans="1:3" ht="51" x14ac:dyDescent="0.2">
      <c r="A7" s="1" t="s">
        <v>137</v>
      </c>
      <c r="B7" s="20" t="str">
        <f ca="1">_xlfn.FORMULATEXT(GS1VariableMeasureTable[[#This Row],[Result]])</f>
        <v>=TEXTJOIN(", ", FALSE, AIDCT.GS1.parseVariableMeasureRCN("27IIIIPPPPPVC", "2712340999989"))</v>
      </c>
      <c r="C7" s="1" t="str">
        <f>_xlfn.TEXTJOIN(", ", FALSE, _xldudf_AIDCT_GS1_PARSEVARIABLEMEASURERCN("27IIIIPPPPPVC", "2712340999989"))</f>
        <v>1234, 9999</v>
      </c>
    </row>
  </sheetData>
  <mergeCells count="1">
    <mergeCell ref="A1:C1"/>
  </mergeCell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C8F2A-7ED8-3443-872C-2D8AD7C39946}">
  <sheetPr codeName="GS1ServicesSheet"/>
  <dimension ref="A1:C7"/>
  <sheetViews>
    <sheetView workbookViewId="0">
      <pane ySplit="3" topLeftCell="A4" activePane="bottomLeft" state="frozen"/>
      <selection pane="bottomLeft" sqref="A1:C1"/>
    </sheetView>
  </sheetViews>
  <sheetFormatPr baseColWidth="10" defaultRowHeight="16" x14ac:dyDescent="0.2"/>
  <cols>
    <col min="1" max="1" width="60.83203125" customWidth="1"/>
    <col min="2" max="3" width="40.83203125" customWidth="1"/>
  </cols>
  <sheetData>
    <row r="1" spans="1:3" ht="51" customHeight="1" x14ac:dyDescent="0.2">
      <c r="A1" s="24" t="s">
        <v>138</v>
      </c>
      <c r="B1" s="24"/>
      <c r="C1" s="24"/>
    </row>
    <row r="3" spans="1:3" x14ac:dyDescent="0.2">
      <c r="A3" t="s">
        <v>26</v>
      </c>
      <c r="B3" t="s">
        <v>27</v>
      </c>
      <c r="C3" t="s">
        <v>28</v>
      </c>
    </row>
    <row r="4" spans="1:3" ht="34" x14ac:dyDescent="0.2">
      <c r="A4" s="1" t="s">
        <v>139</v>
      </c>
      <c r="B4" s="20" t="str">
        <f ca="1">_xlfn.FORMULATEXT(GS1ServicesTable[[#This Row],[Result]])</f>
        <v>=AIDCT.GS1.verifiedByGS1("GTIN", "9521234567899")</v>
      </c>
      <c r="C4" s="1" t="str" cm="1">
        <f t="array" ref="C4">_xldudf_AIDCT_GS1_VERIFIEDBYGS1("GTIN", "9521234567899")</f>
        <v>https://www.gs1.org/services/verified-by-gs1/results?gtin=9521234567899</v>
      </c>
    </row>
    <row r="5" spans="1:3" ht="85" x14ac:dyDescent="0.2">
      <c r="A5" s="1" t="s">
        <v>140</v>
      </c>
      <c r="B5" s="20" t="str">
        <f ca="1">_xlfn.FORMULATEXT(GS1ServicesTable[[#This Row],[Result]])</f>
        <v>=AIDCT.GS1.verifiedByGS1("GTIN", "9521234567899", "Click here!", "This link will take you to Verified by GS1.")</v>
      </c>
      <c r="C5" s="1" t="str" cm="1">
        <f t="array" ref="C5">_xldudf_AIDCT_GS1_VERIFIEDBYGS1("GTIN", "9521234567899", "Click here!", "This link will take you to Verified by GS1.")</f>
        <v>https://www.gs1.org/services/verified-by-gs1/results?gtin=9521234567899</v>
      </c>
    </row>
    <row r="6" spans="1:3" ht="34" x14ac:dyDescent="0.2">
      <c r="A6" s="1" t="s">
        <v>141</v>
      </c>
      <c r="B6" s="20" t="str">
        <f ca="1">_xlfn.FORMULATEXT(GS1ServicesTable[[#This Row],[Result]])</f>
        <v>=AIDCT.GS1.gcpLengthOf("GTIN", "9521234567899")</v>
      </c>
      <c r="C6" s="1" cm="1">
        <f t="array" ref="C6">_xldudf_AIDCT_GS1_GCPLENGTHOF("GTIN", "9521234567899")</f>
        <v>7</v>
      </c>
    </row>
    <row r="7" spans="1:3" ht="34" x14ac:dyDescent="0.2">
      <c r="A7" s="1" t="s">
        <v>142</v>
      </c>
      <c r="B7" s="20" t="str">
        <f ca="1">_xlfn.FORMULATEXT(GS1ServicesTable[[#This Row],[Result]])</f>
        <v>=AIDCT.GS1.gcpLengthDateTime()</v>
      </c>
      <c r="C7" s="1" t="str" cm="1">
        <f t="array" ref="C7">_xldudf_AIDCT_GS1_GCPLENGTHDATETIME()</f>
        <v>2025-12-22T20:41:04.937Z</v>
      </c>
    </row>
  </sheetData>
  <mergeCells count="1">
    <mergeCell ref="A1:C1"/>
  </mergeCell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16</vt:i4>
      </vt:variant>
      <vt:variant>
        <vt:lpstr>Named Ranges</vt:lpstr>
      </vt:variant>
      <vt:variant>
        <vt:i4>26</vt:i4>
      </vt:variant>
    </vt:vector>
  </HeadingPairs>
  <TitlesOfParts>
    <vt:vector size="42" baseType="lpstr">
      <vt:lpstr>Overview</vt:lpstr>
      <vt:lpstr>Sequences</vt:lpstr>
      <vt:lpstr>Validation</vt:lpstr>
      <vt:lpstr>GS1 - Strings</vt:lpstr>
      <vt:lpstr>GS1 - Checks</vt:lpstr>
      <vt:lpstr>GS1 - Validation</vt:lpstr>
      <vt:lpstr>GS1 - Creation</vt:lpstr>
      <vt:lpstr>GS1 - Variable Measure</vt:lpstr>
      <vt:lpstr>GS1 - Services</vt:lpstr>
      <vt:lpstr>Matrix Operations</vt:lpstr>
      <vt:lpstr>Use Case - Create GTIN-13</vt:lpstr>
      <vt:lpstr>Use Case - Create GTIN-12</vt:lpstr>
      <vt:lpstr>Use Case - Create All GTIN-13</vt:lpstr>
      <vt:lpstr>Use Case - Serialization</vt:lpstr>
      <vt:lpstr>Use Case - Non-numeric GMN</vt:lpstr>
      <vt:lpstr>Use Case - EPC SGTIN</vt:lpstr>
      <vt:lpstr>'Use Case - Serialization'!Count</vt:lpstr>
      <vt:lpstr>'Use Case - Create GTIN-12'!Domain</vt:lpstr>
      <vt:lpstr>'Use Case - Create GTIN-13'!Domain</vt:lpstr>
      <vt:lpstr>'Use Case - EPC SGTIN'!EPCSGTIN</vt:lpstr>
      <vt:lpstr>'Use Case - Serialization'!Exclusion</vt:lpstr>
      <vt:lpstr>'Use Case - EPC SGTIN'!GCPLength</vt:lpstr>
      <vt:lpstr>'Use Case - EPC SGTIN'!GCPLengthDateTime</vt:lpstr>
      <vt:lpstr>'Use Case - EPC SGTIN'!GCPLengthDisclaimer</vt:lpstr>
      <vt:lpstr>'Use Case - Create All GTIN-13'!GS1CompanyPrefix</vt:lpstr>
      <vt:lpstr>'Use Case - Create GTIN-13'!GS1CompanyPrefix</vt:lpstr>
      <vt:lpstr>'Use Case - EPC SGTIN'!GS1CompanyPrefix</vt:lpstr>
      <vt:lpstr>'Use Case - EPC SGTIN'!GTIN</vt:lpstr>
      <vt:lpstr>'Use Case - EPC SGTIN'!GTIN14</vt:lpstr>
      <vt:lpstr>'Use Case - EPC SGTIN'!IndicatorDigit</vt:lpstr>
      <vt:lpstr>'Use Case - Serialization'!Length</vt:lpstr>
      <vt:lpstr>'Use Case - EPC SGTIN'!Reference</vt:lpstr>
      <vt:lpstr>'Use Case - EPC SGTIN'!Serial</vt:lpstr>
      <vt:lpstr>'Use Case - Create GTIN-12'!Sparse</vt:lpstr>
      <vt:lpstr>'Use Case - Create GTIN-13'!Sparse</vt:lpstr>
      <vt:lpstr>'Use Case - Create GTIN-12'!StartSequence</vt:lpstr>
      <vt:lpstr>'Use Case - Create GTIN-13'!StartSequence</vt:lpstr>
      <vt:lpstr>'Use Case - Serialization'!StartValue</vt:lpstr>
      <vt:lpstr>'Use Case - Create GTIN-12'!Tweak</vt:lpstr>
      <vt:lpstr>'Use Case - Create GTIN-13'!Tweak</vt:lpstr>
      <vt:lpstr>'Use Case - Serialization'!Tweak</vt:lpstr>
      <vt:lpstr>'Use Case - Create GTIN-12'!UPCCompanyPrefix</vt:lpstr>
    </vt:vector>
  </TitlesOfParts>
  <Manager/>
  <Company>Dolphin Data Development Ltd.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AIDC Toolkit Demo</dc:title>
  <dc:subject/>
  <dc:creator>Kevin Dean</dc:creator>
  <cp:keywords/>
  <dc:description/>
  <cp:lastModifiedBy>Kevin Dean</cp:lastModifiedBy>
  <dcterms:created xsi:type="dcterms:W3CDTF">2026-01-22T13:01:11Z</dcterms:created>
  <dcterms:modified xsi:type="dcterms:W3CDTF">2026-01-29T18:32:40Z</dcterms:modified>
  <cp:category/>
</cp:coreProperties>
</file>